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<sst xmlns="http://schemas.openxmlformats.org/spreadsheetml/2006/main" count="94" uniqueCount="60">
  <si>
    <t>Project:</t>
  </si>
  <si>
    <t>Calculated By:</t>
  </si>
  <si>
    <t>Date:</t>
  </si>
  <si>
    <t>Checked By:</t>
  </si>
  <si>
    <t>Footing Number:</t>
  </si>
  <si>
    <t>Bottom of Footing Elevation:</t>
  </si>
  <si>
    <t>Adjacent Final Ground Elev.:</t>
  </si>
  <si>
    <t>Footing Embedment:</t>
  </si>
  <si>
    <t>feet =</t>
  </si>
  <si>
    <t>meters</t>
  </si>
  <si>
    <t>kips</t>
  </si>
  <si>
    <t>Applied Bearing Pressure:</t>
  </si>
  <si>
    <t>ksf =</t>
  </si>
  <si>
    <t>Bars</t>
  </si>
  <si>
    <t>Footing Width, B =</t>
  </si>
  <si>
    <t>Unit Weight of Fill/Cut</t>
  </si>
  <si>
    <t>pcf</t>
  </si>
  <si>
    <t>Footing Length, L =</t>
  </si>
  <si>
    <t>Additional Fill/Cut Pressure</t>
  </si>
  <si>
    <t>Pressure</t>
  </si>
  <si>
    <t>Footing</t>
  </si>
  <si>
    <t>Load Settlement Curve Method for Spread Footings in Sand Based on Pressuremeter Test Data</t>
  </si>
  <si>
    <t>r</t>
  </si>
  <si>
    <t>(mm)</t>
  </si>
  <si>
    <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</si>
  <si>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</t>
    </r>
    <r>
      <rPr>
        <vertAlign val="subscript"/>
        <sz val="10"/>
        <rFont val="Arial"/>
        <family val="2"/>
      </rPr>
      <t>p</t>
    </r>
  </si>
  <si>
    <t>G</t>
  </si>
  <si>
    <r>
      <t>r</t>
    </r>
    <r>
      <rPr>
        <sz val="10"/>
        <rFont val="Arial"/>
        <family val="0"/>
      </rPr>
      <t>/B</t>
    </r>
  </si>
  <si>
    <r>
      <t>P</t>
    </r>
    <r>
      <rPr>
        <vertAlign val="subscript"/>
        <sz val="10"/>
        <rFont val="Arial"/>
        <family val="2"/>
      </rPr>
      <t>f</t>
    </r>
  </si>
  <si>
    <r>
      <t>D</t>
    </r>
    <r>
      <rPr>
        <sz val="10"/>
        <rFont val="Arial"/>
        <family val="0"/>
      </rPr>
      <t>R/R</t>
    </r>
    <r>
      <rPr>
        <vertAlign val="subscript"/>
        <sz val="10"/>
        <rFont val="Arial"/>
        <family val="2"/>
      </rPr>
      <t>o</t>
    </r>
  </si>
  <si>
    <t>Test Data</t>
  </si>
  <si>
    <t>Q</t>
  </si>
  <si>
    <t>(MN)</t>
  </si>
  <si>
    <t>Borehole Number:</t>
  </si>
  <si>
    <t>Borehole Ground Elev:</t>
  </si>
  <si>
    <r>
      <t>Influence of Eccentricity, 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:</t>
    </r>
  </si>
  <si>
    <r>
      <t>Influence of Inclination. F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0"/>
      </rPr>
      <t>:</t>
    </r>
  </si>
  <si>
    <r>
      <t>Influence of Slope Proximity, f</t>
    </r>
    <r>
      <rPr>
        <vertAlign val="subscript"/>
        <sz val="10"/>
        <rFont val="Symbol"/>
        <family val="1"/>
      </rPr>
      <t>b</t>
    </r>
    <r>
      <rPr>
        <vertAlign val="subscript"/>
        <sz val="10"/>
        <rFont val="Arial"/>
        <family val="2"/>
      </rPr>
      <t>,d</t>
    </r>
    <r>
      <rPr>
        <sz val="10"/>
        <rFont val="Arial"/>
        <family val="0"/>
      </rPr>
      <t>:</t>
    </r>
  </si>
  <si>
    <r>
      <t>Influence of Shape, f</t>
    </r>
    <r>
      <rPr>
        <vertAlign val="subscript"/>
        <sz val="10"/>
        <rFont val="Arial"/>
        <family val="2"/>
      </rPr>
      <t>L/B</t>
    </r>
    <r>
      <rPr>
        <sz val="10"/>
        <rFont val="Arial"/>
        <family val="0"/>
      </rPr>
      <t>:</t>
    </r>
  </si>
  <si>
    <t>For 3:1 Slope =</t>
  </si>
  <si>
    <t>For 2:1 Slope =</t>
  </si>
  <si>
    <t>Use:</t>
  </si>
  <si>
    <t>At the edge =</t>
  </si>
  <si>
    <t>At the center =</t>
  </si>
  <si>
    <t>Design Footing Vertical Load:</t>
  </si>
  <si>
    <t>Design Horizontal Footing Load:</t>
  </si>
  <si>
    <t>Dist. Hor. Load Above Bot.of Footing:</t>
  </si>
  <si>
    <t>Eccentricity:</t>
  </si>
  <si>
    <t>Hor. Dist. Slope to Top of Footing:</t>
  </si>
  <si>
    <t>Overall Influence Factor, f:</t>
  </si>
  <si>
    <t>B-1</t>
  </si>
  <si>
    <t>MN</t>
  </si>
  <si>
    <t>Average Pressuremeter</t>
  </si>
  <si>
    <t>At the Center</t>
  </si>
  <si>
    <t>At the Edge</t>
  </si>
  <si>
    <t>(inches)</t>
  </si>
  <si>
    <t>(kips)</t>
  </si>
  <si>
    <t>Ref: "Load Settlment Curve Method for Spread Footings in Sand", 2000, Briaud, Hossain, Barfknecht, Lee</t>
  </si>
  <si>
    <t>Settlement</t>
  </si>
  <si>
    <t>Footing Load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</si>
</sst>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6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3.75"/>
      <name val="Arial"/>
      <family val="0"/>
    </font>
    <font>
      <b/>
      <sz val="13.5"/>
      <name val="Antique Oliv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9" fillId="2" borderId="9" xfId="0" applyFont="1" applyFill="1" applyBorder="1" applyAlignment="1">
      <alignment horizontal="centerContinuous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3" fillId="2" borderId="27" xfId="0" applyFont="1" applyFill="1" applyBorder="1" applyAlignment="1">
      <alignment horizontal="centerContinuous"/>
    </xf>
    <xf numFmtId="0" fontId="3" fillId="2" borderId="28" xfId="0" applyFont="1" applyFill="1" applyBorder="1" applyAlignment="1">
      <alignment horizontal="centerContinuous"/>
    </xf>
    <xf numFmtId="0" fontId="0" fillId="2" borderId="27" xfId="0" applyFill="1" applyBorder="1" applyAlignment="1">
      <alignment horizontal="centerContinuous"/>
    </xf>
    <xf numFmtId="0" fontId="0" fillId="2" borderId="28" xfId="0" applyFill="1" applyBorder="1" applyAlignment="1">
      <alignment horizontal="centerContinuous"/>
    </xf>
    <xf numFmtId="0" fontId="0" fillId="2" borderId="29" xfId="0" applyFill="1" applyBorder="1" applyAlignment="1">
      <alignment horizontal="centerContinuous"/>
    </xf>
    <xf numFmtId="0" fontId="3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8275"/>
          <c:w val="0.89075"/>
          <c:h val="0.893"/>
        </c:manualLayout>
      </c:layout>
      <c:scatterChart>
        <c:scatterStyle val="smoothMarker"/>
        <c:varyColors val="0"/>
        <c:ser>
          <c:idx val="0"/>
          <c:order val="0"/>
          <c:tx>
            <c:v>At the 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Sheet1!$H$37:$H$57</c:f>
              <c:numCache/>
            </c:numRef>
          </c:xVal>
          <c:yVal>
            <c:numRef>
              <c:f>Sheet1!$D$37:$D$57</c:f>
              <c:numCache/>
            </c:numRef>
          </c:yVal>
          <c:smooth val="1"/>
        </c:ser>
        <c:ser>
          <c:idx val="1"/>
          <c:order val="1"/>
          <c:tx>
            <c:v>At the Edge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Sheet1!$K$37:$K$57</c:f>
              <c:numCache/>
            </c:numRef>
          </c:xVal>
          <c:yVal>
            <c:numRef>
              <c:f>Sheet1!$D$37:$D$57</c:f>
              <c:numCache/>
            </c:numRef>
          </c:yVal>
          <c:smooth val="1"/>
        </c:ser>
        <c:axId val="24894310"/>
        <c:axId val="22722199"/>
      </c:scatterChart>
      <c:valAx>
        <c:axId val="248943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Applied Load, Q (MN)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22199"/>
        <c:crosses val="autoZero"/>
        <c:crossBetween val="midCat"/>
        <c:dispUnits/>
        <c:majorUnit val="5"/>
      </c:valAx>
      <c:valAx>
        <c:axId val="2272219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Settlement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94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75"/>
          <c:y val="0.8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514850" y="819150"/>
        <a:ext cx="3657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7.28125" style="0" customWidth="1"/>
  </cols>
  <sheetData>
    <row r="1" ht="15" customHeight="1">
      <c r="A1" s="56" t="s">
        <v>0</v>
      </c>
    </row>
    <row r="2" ht="15" customHeight="1" thickBot="1"/>
    <row r="3" spans="1:12" ht="19.5" customHeight="1" thickBot="1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ht="15" customHeight="1"/>
    <row r="5" spans="1:4" ht="15" customHeight="1">
      <c r="A5" t="s">
        <v>1</v>
      </c>
      <c r="D5" t="s">
        <v>2</v>
      </c>
    </row>
    <row r="6" spans="1:4" ht="15" customHeight="1">
      <c r="A6" t="s">
        <v>3</v>
      </c>
      <c r="D6" t="s">
        <v>2</v>
      </c>
    </row>
    <row r="7" ht="15" customHeight="1"/>
    <row r="8" ht="15" customHeight="1">
      <c r="A8" t="s">
        <v>4</v>
      </c>
    </row>
    <row r="9" spans="1:6" ht="15" customHeight="1">
      <c r="A9" t="s">
        <v>5</v>
      </c>
      <c r="C9">
        <v>95</v>
      </c>
      <c r="D9" t="s">
        <v>8</v>
      </c>
      <c r="E9" s="4">
        <f>C9/3.2808</f>
        <v>28.956352109241646</v>
      </c>
      <c r="F9" t="s">
        <v>9</v>
      </c>
    </row>
    <row r="10" spans="1:6" ht="15" customHeight="1">
      <c r="A10" t="s">
        <v>6</v>
      </c>
      <c r="C10">
        <v>97</v>
      </c>
      <c r="D10" t="s">
        <v>8</v>
      </c>
      <c r="E10" s="4">
        <f>C10/3.2808</f>
        <v>29.565959522067786</v>
      </c>
      <c r="F10" t="s">
        <v>9</v>
      </c>
    </row>
    <row r="11" spans="1:5" ht="15" customHeight="1">
      <c r="A11" t="s">
        <v>33</v>
      </c>
      <c r="C11" s="5" t="s">
        <v>50</v>
      </c>
      <c r="E11" s="4"/>
    </row>
    <row r="12" spans="1:6" ht="15" customHeight="1">
      <c r="A12" t="s">
        <v>34</v>
      </c>
      <c r="C12">
        <v>96</v>
      </c>
      <c r="D12" t="s">
        <v>8</v>
      </c>
      <c r="E12" s="4">
        <f>C12/3.2808</f>
        <v>29.261155815654718</v>
      </c>
      <c r="F12" t="s">
        <v>9</v>
      </c>
    </row>
    <row r="13" spans="1:6" ht="15" customHeight="1">
      <c r="A13" t="s">
        <v>7</v>
      </c>
      <c r="C13">
        <v>3</v>
      </c>
      <c r="D13" t="s">
        <v>8</v>
      </c>
      <c r="E13" s="2">
        <f>C13/3.2808</f>
        <v>0.9144111192392099</v>
      </c>
      <c r="F13" t="s">
        <v>9</v>
      </c>
    </row>
    <row r="14" spans="1:6" ht="15" customHeight="1">
      <c r="A14" t="s">
        <v>44</v>
      </c>
      <c r="C14">
        <v>2023</v>
      </c>
      <c r="D14" t="s">
        <v>10</v>
      </c>
      <c r="E14" s="3">
        <f>C14/224.82</f>
        <v>8.998309758918246</v>
      </c>
      <c r="F14" t="s">
        <v>51</v>
      </c>
    </row>
    <row r="15" spans="1:6" ht="15" customHeight="1">
      <c r="A15" t="s">
        <v>14</v>
      </c>
      <c r="C15">
        <v>9.8</v>
      </c>
      <c r="D15" t="s">
        <v>8</v>
      </c>
      <c r="E15" s="2">
        <f>C15/3.2808</f>
        <v>2.987076322848086</v>
      </c>
      <c r="F15" t="s">
        <v>9</v>
      </c>
    </row>
    <row r="16" spans="1:6" ht="15" customHeight="1">
      <c r="A16" t="s">
        <v>17</v>
      </c>
      <c r="C16">
        <v>49.2</v>
      </c>
      <c r="D16" t="s">
        <v>8</v>
      </c>
      <c r="E16" s="2">
        <f>C16/3.2808</f>
        <v>14.996342355523044</v>
      </c>
      <c r="F16" t="s">
        <v>9</v>
      </c>
    </row>
    <row r="17" spans="1:6" ht="15" customHeight="1">
      <c r="A17" t="s">
        <v>45</v>
      </c>
      <c r="C17">
        <v>202</v>
      </c>
      <c r="D17" t="s">
        <v>10</v>
      </c>
      <c r="E17" s="3">
        <f>C17/224.82</f>
        <v>0.898496575037808</v>
      </c>
      <c r="F17" t="s">
        <v>51</v>
      </c>
    </row>
    <row r="18" spans="1:6" ht="15" customHeight="1">
      <c r="A18" t="s">
        <v>46</v>
      </c>
      <c r="C18">
        <v>6.2</v>
      </c>
      <c r="D18" t="s">
        <v>8</v>
      </c>
      <c r="E18" s="2">
        <f>C18/3.2808</f>
        <v>1.889782979761034</v>
      </c>
      <c r="F18" t="s">
        <v>9</v>
      </c>
    </row>
    <row r="19" spans="1:6" ht="15" customHeight="1">
      <c r="A19" t="s">
        <v>47</v>
      </c>
      <c r="C19" s="2">
        <f>C15/2-(C14*C15/2-C17*C18)/SQRT(C14*C14+C17*C17)</f>
        <v>0.6402634640066003</v>
      </c>
      <c r="D19" t="s">
        <v>8</v>
      </c>
      <c r="E19" s="2">
        <f>C19/3.2808</f>
        <v>0.19515467691008298</v>
      </c>
      <c r="F19" t="s">
        <v>9</v>
      </c>
    </row>
    <row r="20" spans="1:6" ht="15" customHeight="1">
      <c r="A20" t="s">
        <v>48</v>
      </c>
      <c r="C20" s="2">
        <v>6.5</v>
      </c>
      <c r="D20" t="s">
        <v>8</v>
      </c>
      <c r="E20" s="2">
        <f>C20/3.2808</f>
        <v>1.9812240916849548</v>
      </c>
      <c r="F20" t="s">
        <v>9</v>
      </c>
    </row>
    <row r="21" spans="1:6" ht="15" customHeight="1">
      <c r="A21" t="s">
        <v>11</v>
      </c>
      <c r="C21" s="2">
        <f>C14/C15/C16</f>
        <v>4.195702671312427</v>
      </c>
      <c r="D21" t="s">
        <v>12</v>
      </c>
      <c r="E21" s="2">
        <f>C21/2.088</f>
        <v>2.009436145264572</v>
      </c>
      <c r="F21" t="s">
        <v>13</v>
      </c>
    </row>
    <row r="22" spans="1:4" ht="15" customHeight="1">
      <c r="A22" t="s">
        <v>15</v>
      </c>
      <c r="C22">
        <v>120</v>
      </c>
      <c r="D22" t="s">
        <v>16</v>
      </c>
    </row>
    <row r="23" spans="1:6" ht="15" customHeight="1">
      <c r="A23" t="s">
        <v>18</v>
      </c>
      <c r="C23">
        <f>(C10-C12)*C22/1000</f>
        <v>0.12</v>
      </c>
      <c r="D23" t="s">
        <v>12</v>
      </c>
      <c r="E23" s="2">
        <f>C23/2.088</f>
        <v>0.057471264367816084</v>
      </c>
      <c r="F23" t="s">
        <v>13</v>
      </c>
    </row>
    <row r="24" ht="15" customHeight="1"/>
    <row r="25" spans="1:5" ht="15" customHeight="1">
      <c r="A25" t="s">
        <v>38</v>
      </c>
      <c r="D25" s="3">
        <f>0.8+0.2*C15/C16</f>
        <v>0.8398373983739837</v>
      </c>
      <c r="E25" s="3"/>
    </row>
    <row r="26" spans="1:6" ht="15" customHeight="1">
      <c r="A26" t="s">
        <v>35</v>
      </c>
      <c r="C26" s="1" t="s">
        <v>43</v>
      </c>
      <c r="D26" s="3">
        <f>1-0.33*C19/C15</f>
        <v>0.9784401078446757</v>
      </c>
      <c r="E26" s="1" t="s">
        <v>42</v>
      </c>
      <c r="F26" s="3">
        <f>1-(C19/C15)^0.5</f>
        <v>0.7443967791061981</v>
      </c>
    </row>
    <row r="27" spans="1:6" ht="15" customHeight="1">
      <c r="A27" t="s">
        <v>36</v>
      </c>
      <c r="C27" s="1" t="s">
        <v>43</v>
      </c>
      <c r="D27" s="3">
        <f>1-(ATAN(C17/C14)/(0.5*PI()))^2</f>
        <v>0.9959858194726479</v>
      </c>
      <c r="E27" s="1" t="s">
        <v>42</v>
      </c>
      <c r="F27" s="3">
        <f>1-(ATAN(C17/C14)/(2*PI()))^2</f>
        <v>0.9997491137170404</v>
      </c>
    </row>
    <row r="28" spans="1:11" ht="15" customHeight="1">
      <c r="A28" t="s">
        <v>37</v>
      </c>
      <c r="C28" s="1" t="s">
        <v>39</v>
      </c>
      <c r="D28" s="3">
        <f>0.8*(1+C20/C15)^0.1</f>
        <v>0.8417558433144068</v>
      </c>
      <c r="E28" s="1" t="s">
        <v>40</v>
      </c>
      <c r="F28" s="3">
        <f>0.7*(1+C20/C15)^0.15</f>
        <v>0.7555135701492307</v>
      </c>
      <c r="G28" s="5" t="s">
        <v>41</v>
      </c>
      <c r="H28" s="3">
        <v>0.842</v>
      </c>
      <c r="K28" s="3"/>
    </row>
    <row r="29" spans="1:6" ht="15" customHeight="1">
      <c r="A29" t="s">
        <v>49</v>
      </c>
      <c r="C29" s="1" t="s">
        <v>43</v>
      </c>
      <c r="D29" s="3">
        <f>H28*D27*D26*D25</f>
        <v>0.6891197605750319</v>
      </c>
      <c r="E29" s="1" t="s">
        <v>42</v>
      </c>
      <c r="F29" s="3">
        <f>H28*F27*F26*D25</f>
        <v>0.5262629728450767</v>
      </c>
    </row>
    <row r="30" spans="3:7" ht="15" customHeight="1">
      <c r="C30" s="1"/>
      <c r="D30" s="3"/>
      <c r="E30" s="3"/>
      <c r="F30" s="1"/>
      <c r="G30" s="3"/>
    </row>
    <row r="31" ht="15" customHeight="1" thickBot="1"/>
    <row r="32" spans="1:12" ht="15" customHeight="1" thickBot="1" thickTop="1">
      <c r="A32" s="24"/>
      <c r="B32" s="25"/>
      <c r="C32" s="26"/>
      <c r="D32" s="27"/>
      <c r="E32" s="25"/>
      <c r="F32" s="26"/>
      <c r="G32" s="28" t="s">
        <v>53</v>
      </c>
      <c r="H32" s="29"/>
      <c r="I32" s="30"/>
      <c r="J32" s="31" t="s">
        <v>54</v>
      </c>
      <c r="K32" s="31"/>
      <c r="L32" s="32"/>
    </row>
    <row r="33" spans="1:12" ht="15" customHeight="1">
      <c r="A33" s="33" t="s">
        <v>52</v>
      </c>
      <c r="B33" s="34"/>
      <c r="C33" s="35"/>
      <c r="D33" s="36"/>
      <c r="E33" s="37"/>
      <c r="F33" s="35"/>
      <c r="G33" s="38" t="s">
        <v>20</v>
      </c>
      <c r="H33" s="39"/>
      <c r="I33" s="34"/>
      <c r="J33" s="38" t="s">
        <v>20</v>
      </c>
      <c r="K33" s="39"/>
      <c r="L33" s="40"/>
    </row>
    <row r="34" spans="1:12" ht="15" customHeight="1" thickBot="1">
      <c r="A34" s="41" t="s">
        <v>30</v>
      </c>
      <c r="B34" s="42"/>
      <c r="C34" s="35"/>
      <c r="D34" s="43" t="s">
        <v>58</v>
      </c>
      <c r="E34" s="34"/>
      <c r="F34" s="35"/>
      <c r="G34" s="38" t="s">
        <v>19</v>
      </c>
      <c r="H34" s="43" t="s">
        <v>59</v>
      </c>
      <c r="I34" s="34"/>
      <c r="J34" s="38" t="s">
        <v>19</v>
      </c>
      <c r="K34" s="43" t="s">
        <v>59</v>
      </c>
      <c r="L34" s="44"/>
    </row>
    <row r="35" spans="1:12" ht="15" customHeight="1">
      <c r="A35" s="45"/>
      <c r="B35" s="38" t="s">
        <v>25</v>
      </c>
      <c r="C35" s="35"/>
      <c r="D35" s="46" t="s">
        <v>22</v>
      </c>
      <c r="E35" s="47"/>
      <c r="F35" s="35"/>
      <c r="G35" s="38" t="s">
        <v>28</v>
      </c>
      <c r="H35" s="48" t="s">
        <v>31</v>
      </c>
      <c r="I35" s="49"/>
      <c r="J35" s="38" t="s">
        <v>28</v>
      </c>
      <c r="K35" s="48" t="s">
        <v>31</v>
      </c>
      <c r="L35" s="50"/>
    </row>
    <row r="36" spans="1:12" ht="15" customHeight="1">
      <c r="A36" s="51" t="s">
        <v>29</v>
      </c>
      <c r="B36" s="52" t="s">
        <v>24</v>
      </c>
      <c r="C36" s="53" t="s">
        <v>27</v>
      </c>
      <c r="D36" s="52" t="s">
        <v>23</v>
      </c>
      <c r="E36" s="52" t="s">
        <v>55</v>
      </c>
      <c r="F36" s="53" t="s">
        <v>26</v>
      </c>
      <c r="G36" s="52" t="s">
        <v>24</v>
      </c>
      <c r="H36" s="52" t="s">
        <v>32</v>
      </c>
      <c r="I36" s="52" t="s">
        <v>56</v>
      </c>
      <c r="J36" s="52" t="s">
        <v>24</v>
      </c>
      <c r="K36" s="54" t="s">
        <v>32</v>
      </c>
      <c r="L36" s="55" t="s">
        <v>56</v>
      </c>
    </row>
    <row r="37" spans="1:12" ht="15" customHeight="1">
      <c r="A37" s="7">
        <v>0.005</v>
      </c>
      <c r="B37" s="6">
        <v>60</v>
      </c>
      <c r="C37" s="8">
        <f>A37/4.2</f>
        <v>0.0011904761904761904</v>
      </c>
      <c r="D37" s="9">
        <f aca="true" t="shared" si="0" ref="D37:D57">$E$15*1000*C37</f>
        <v>3.5560432414858165</v>
      </c>
      <c r="E37" s="10">
        <f>D37/25.4</f>
        <v>0.14000170242070145</v>
      </c>
      <c r="F37" s="10">
        <f>0.9/(100*C37+0.5)+0.8</f>
        <v>2.253846153846154</v>
      </c>
      <c r="G37" s="9">
        <f>$D$29*F37*B37</f>
        <v>93.19019531468507</v>
      </c>
      <c r="H37" s="10">
        <f aca="true" t="shared" si="1" ref="H37:H57">G37*$E$15*$E$16/1000</f>
        <v>4.174475224502363</v>
      </c>
      <c r="I37" s="15">
        <f>H37*224.82</f>
        <v>938.5055199726212</v>
      </c>
      <c r="J37" s="9">
        <f aca="true" t="shared" si="2" ref="J37:J57">$F$29*B37*F37</f>
        <v>71.16694663551115</v>
      </c>
      <c r="K37" s="10">
        <f aca="true" t="shared" si="3" ref="K37:K57">J37*$E$15*$E$16/1000</f>
        <v>3.187938972873985</v>
      </c>
      <c r="L37" s="17">
        <f>K37*224.82</f>
        <v>716.7124398815292</v>
      </c>
    </row>
    <row r="38" spans="1:12" ht="15" customHeight="1">
      <c r="A38" s="19">
        <v>0.01</v>
      </c>
      <c r="B38" s="6">
        <v>120</v>
      </c>
      <c r="C38" s="8">
        <f aca="true" t="shared" si="4" ref="C38:C57">A38/4.2</f>
        <v>0.0023809523809523807</v>
      </c>
      <c r="D38" s="9">
        <f t="shared" si="0"/>
        <v>7.112086482971633</v>
      </c>
      <c r="E38" s="10">
        <f aca="true" t="shared" si="5" ref="E38:E57">D38/25.4</f>
        <v>0.2800034048414029</v>
      </c>
      <c r="F38" s="10">
        <f aca="true" t="shared" si="6" ref="F38:F57">0.9/(100*C38+0.5)+0.8</f>
        <v>2.0193548387096776</v>
      </c>
      <c r="G38" s="9">
        <f aca="true" t="shared" si="7" ref="G38:G57">$D$29*F38*B38</f>
        <v>166.98927875611741</v>
      </c>
      <c r="H38" s="10">
        <f t="shared" si="1"/>
        <v>7.480321342508035</v>
      </c>
      <c r="I38" s="15">
        <f aca="true" t="shared" si="8" ref="I38:I57">H38*224.82</f>
        <v>1681.7258442226564</v>
      </c>
      <c r="J38" s="9">
        <f t="shared" si="2"/>
        <v>127.52540167781345</v>
      </c>
      <c r="K38" s="10">
        <f t="shared" si="3"/>
        <v>5.7125283191122955</v>
      </c>
      <c r="L38" s="17">
        <f aca="true" t="shared" si="9" ref="L38:L57">K38*224.82</f>
        <v>1284.2906167028261</v>
      </c>
    </row>
    <row r="39" spans="1:12" ht="15" customHeight="1">
      <c r="A39" s="19">
        <v>0.02</v>
      </c>
      <c r="B39" s="6">
        <v>220</v>
      </c>
      <c r="C39" s="8">
        <f t="shared" si="4"/>
        <v>0.0047619047619047615</v>
      </c>
      <c r="D39" s="9">
        <f t="shared" si="0"/>
        <v>14.224172965943266</v>
      </c>
      <c r="E39" s="10">
        <f t="shared" si="5"/>
        <v>0.5600068096828058</v>
      </c>
      <c r="F39" s="10">
        <f t="shared" si="6"/>
        <v>1.7219512195121953</v>
      </c>
      <c r="G39" s="9">
        <f t="shared" si="7"/>
        <v>261.0587346646682</v>
      </c>
      <c r="H39" s="10">
        <f t="shared" si="1"/>
        <v>11.694183238028517</v>
      </c>
      <c r="I39" s="15">
        <f t="shared" si="8"/>
        <v>2629.086275573571</v>
      </c>
      <c r="J39" s="9">
        <f t="shared" si="2"/>
        <v>199.3638169324325</v>
      </c>
      <c r="K39" s="10">
        <f t="shared" si="3"/>
        <v>8.93054587595138</v>
      </c>
      <c r="L39" s="17">
        <f t="shared" si="9"/>
        <v>2007.765323831389</v>
      </c>
    </row>
    <row r="40" spans="1:12" ht="15" customHeight="1">
      <c r="A40" s="19">
        <v>0.03</v>
      </c>
      <c r="B40" s="6">
        <v>300</v>
      </c>
      <c r="C40" s="8">
        <f t="shared" si="4"/>
        <v>0.007142857142857143</v>
      </c>
      <c r="D40" s="9">
        <f t="shared" si="0"/>
        <v>21.3362594489149</v>
      </c>
      <c r="E40" s="10">
        <f t="shared" si="5"/>
        <v>0.8400102145242087</v>
      </c>
      <c r="F40" s="10">
        <f t="shared" si="6"/>
        <v>1.5411764705882351</v>
      </c>
      <c r="G40" s="9">
        <f t="shared" si="7"/>
        <v>318.6165481246912</v>
      </c>
      <c r="H40" s="10">
        <f t="shared" si="1"/>
        <v>14.272498107463413</v>
      </c>
      <c r="I40" s="15">
        <f t="shared" si="8"/>
        <v>3208.7430245199243</v>
      </c>
      <c r="J40" s="9">
        <f t="shared" si="2"/>
        <v>243.31923332719427</v>
      </c>
      <c r="K40" s="10">
        <f t="shared" si="3"/>
        <v>10.899538387481218</v>
      </c>
      <c r="L40" s="17">
        <f t="shared" si="9"/>
        <v>2450.4342202735274</v>
      </c>
    </row>
    <row r="41" spans="1:12" ht="15" customHeight="1">
      <c r="A41" s="19">
        <v>0.04</v>
      </c>
      <c r="B41" s="6">
        <v>380</v>
      </c>
      <c r="C41" s="8">
        <f t="shared" si="4"/>
        <v>0.009523809523809523</v>
      </c>
      <c r="D41" s="9">
        <f t="shared" si="0"/>
        <v>28.448345931886532</v>
      </c>
      <c r="E41" s="10">
        <f t="shared" si="5"/>
        <v>1.1200136193656116</v>
      </c>
      <c r="F41" s="10">
        <f t="shared" si="6"/>
        <v>1.419672131147541</v>
      </c>
      <c r="G41" s="9">
        <f t="shared" si="7"/>
        <v>371.7631652623467</v>
      </c>
      <c r="H41" s="10">
        <f t="shared" si="1"/>
        <v>16.653212470794024</v>
      </c>
      <c r="I41" s="15">
        <f t="shared" si="8"/>
        <v>3743.975227683912</v>
      </c>
      <c r="J41" s="9">
        <f t="shared" si="2"/>
        <v>283.90593295714405</v>
      </c>
      <c r="K41" s="10">
        <f t="shared" si="3"/>
        <v>12.717628493177624</v>
      </c>
      <c r="L41" s="17">
        <f t="shared" si="9"/>
        <v>2859.1772378361934</v>
      </c>
    </row>
    <row r="42" spans="1:12" ht="15" customHeight="1">
      <c r="A42" s="19">
        <v>0.05</v>
      </c>
      <c r="B42" s="6">
        <v>450</v>
      </c>
      <c r="C42" s="8">
        <f t="shared" si="4"/>
        <v>0.011904761904761904</v>
      </c>
      <c r="D42" s="9">
        <f t="shared" si="0"/>
        <v>35.56043241485816</v>
      </c>
      <c r="E42" s="10">
        <f t="shared" si="5"/>
        <v>1.4000170242070145</v>
      </c>
      <c r="F42" s="10">
        <f t="shared" si="6"/>
        <v>1.332394366197183</v>
      </c>
      <c r="G42" s="9">
        <f t="shared" si="7"/>
        <v>413.1806789813959</v>
      </c>
      <c r="H42" s="10">
        <f t="shared" si="1"/>
        <v>18.50851907570906</v>
      </c>
      <c r="I42" s="15">
        <f t="shared" si="8"/>
        <v>4161.0852586009105</v>
      </c>
      <c r="J42" s="9">
        <f t="shared" si="2"/>
        <v>315.53541907063266</v>
      </c>
      <c r="K42" s="10">
        <f t="shared" si="3"/>
        <v>14.134478256166512</v>
      </c>
      <c r="L42" s="17">
        <f t="shared" si="9"/>
        <v>3177.713401551355</v>
      </c>
    </row>
    <row r="43" spans="1:12" ht="15" customHeight="1">
      <c r="A43" s="19">
        <v>0.06</v>
      </c>
      <c r="B43" s="6">
        <v>500</v>
      </c>
      <c r="C43" s="8">
        <f t="shared" si="4"/>
        <v>0.014285714285714285</v>
      </c>
      <c r="D43" s="9">
        <f t="shared" si="0"/>
        <v>42.6725188978298</v>
      </c>
      <c r="E43" s="10">
        <f t="shared" si="5"/>
        <v>1.6800204290484173</v>
      </c>
      <c r="F43" s="10">
        <f t="shared" si="6"/>
        <v>1.2666666666666666</v>
      </c>
      <c r="G43" s="9">
        <f t="shared" si="7"/>
        <v>436.44251503085354</v>
      </c>
      <c r="H43" s="10">
        <f t="shared" si="1"/>
        <v>19.550538120062264</v>
      </c>
      <c r="I43" s="15">
        <f t="shared" si="8"/>
        <v>4395.351980152398</v>
      </c>
      <c r="J43" s="9">
        <f t="shared" si="2"/>
        <v>333.29988280188195</v>
      </c>
      <c r="K43" s="10">
        <f t="shared" si="3"/>
        <v>14.930241302614224</v>
      </c>
      <c r="L43" s="17">
        <f t="shared" si="9"/>
        <v>3356.61684965373</v>
      </c>
    </row>
    <row r="44" spans="1:12" ht="15" customHeight="1">
      <c r="A44" s="19">
        <v>0.07</v>
      </c>
      <c r="B44" s="6">
        <v>540</v>
      </c>
      <c r="C44" s="8">
        <f t="shared" si="4"/>
        <v>0.016666666666666666</v>
      </c>
      <c r="D44" s="9">
        <f t="shared" si="0"/>
        <v>49.78460538080143</v>
      </c>
      <c r="E44" s="10">
        <f t="shared" si="5"/>
        <v>1.9600238338898202</v>
      </c>
      <c r="F44" s="10">
        <f t="shared" si="6"/>
        <v>1.2153846153846155</v>
      </c>
      <c r="G44" s="9">
        <f t="shared" si="7"/>
        <v>452.27459978662864</v>
      </c>
      <c r="H44" s="10">
        <f t="shared" si="1"/>
        <v>20.259739826765742</v>
      </c>
      <c r="I44" s="15">
        <f t="shared" si="8"/>
        <v>4554.7947078534735</v>
      </c>
      <c r="J44" s="9">
        <f t="shared" si="2"/>
        <v>345.3904372549381</v>
      </c>
      <c r="K44" s="10">
        <f t="shared" si="3"/>
        <v>15.471840339340638</v>
      </c>
      <c r="L44" s="17">
        <f t="shared" si="9"/>
        <v>3478.379145090562</v>
      </c>
    </row>
    <row r="45" spans="1:12" ht="15" customHeight="1">
      <c r="A45" s="19">
        <v>0.08</v>
      </c>
      <c r="B45" s="6">
        <v>570</v>
      </c>
      <c r="C45" s="8">
        <f t="shared" si="4"/>
        <v>0.019047619047619046</v>
      </c>
      <c r="D45" s="9">
        <f t="shared" si="0"/>
        <v>56.896691863773064</v>
      </c>
      <c r="E45" s="10">
        <f t="shared" si="5"/>
        <v>2.2400272387312232</v>
      </c>
      <c r="F45" s="10">
        <f t="shared" si="6"/>
        <v>1.1742574257425744</v>
      </c>
      <c r="G45" s="9">
        <f t="shared" si="7"/>
        <v>461.2462777662704</v>
      </c>
      <c r="H45" s="10">
        <f t="shared" si="1"/>
        <v>20.661628108271746</v>
      </c>
      <c r="I45" s="15">
        <f t="shared" si="8"/>
        <v>4645.147231301654</v>
      </c>
      <c r="J45" s="9">
        <f t="shared" si="2"/>
        <v>352.24187614131563</v>
      </c>
      <c r="K45" s="10">
        <f t="shared" si="3"/>
        <v>15.778752045950915</v>
      </c>
      <c r="L45" s="17">
        <f t="shared" si="9"/>
        <v>3547.3790349706846</v>
      </c>
    </row>
    <row r="46" spans="1:12" ht="15" customHeight="1">
      <c r="A46" s="19">
        <v>0.09</v>
      </c>
      <c r="B46" s="6">
        <v>600</v>
      </c>
      <c r="C46" s="8">
        <f t="shared" si="4"/>
        <v>0.021428571428571425</v>
      </c>
      <c r="D46" s="9">
        <f t="shared" si="0"/>
        <v>64.00877834674469</v>
      </c>
      <c r="E46" s="10">
        <f t="shared" si="5"/>
        <v>2.5200306435726256</v>
      </c>
      <c r="F46" s="10">
        <f t="shared" si="6"/>
        <v>1.1405405405405407</v>
      </c>
      <c r="G46" s="9">
        <f t="shared" si="7"/>
        <v>471.5814145340489</v>
      </c>
      <c r="H46" s="10">
        <f t="shared" si="1"/>
        <v>21.12459282503457</v>
      </c>
      <c r="I46" s="15">
        <f t="shared" si="8"/>
        <v>4749.230958924271</v>
      </c>
      <c r="J46" s="9">
        <f t="shared" si="2"/>
        <v>360.1345533091174</v>
      </c>
      <c r="K46" s="10">
        <f t="shared" si="3"/>
        <v>16.132306249595683</v>
      </c>
      <c r="L46" s="17">
        <f t="shared" si="9"/>
        <v>3626.865091034101</v>
      </c>
    </row>
    <row r="47" spans="1:12" ht="15" customHeight="1">
      <c r="A47" s="19">
        <v>0.1</v>
      </c>
      <c r="B47" s="6">
        <v>630</v>
      </c>
      <c r="C47" s="8">
        <f t="shared" si="4"/>
        <v>0.023809523809523808</v>
      </c>
      <c r="D47" s="9">
        <f t="shared" si="0"/>
        <v>71.12086482971633</v>
      </c>
      <c r="E47" s="10">
        <f t="shared" si="5"/>
        <v>2.800034048414029</v>
      </c>
      <c r="F47" s="10">
        <f t="shared" si="6"/>
        <v>1.1123966942148762</v>
      </c>
      <c r="G47" s="9">
        <f t="shared" si="7"/>
        <v>482.94196245654183</v>
      </c>
      <c r="H47" s="10">
        <f t="shared" si="1"/>
        <v>21.633491059221928</v>
      </c>
      <c r="I47" s="15">
        <f t="shared" si="8"/>
        <v>4863.641459934273</v>
      </c>
      <c r="J47" s="9">
        <f t="shared" si="2"/>
        <v>368.81031050675057</v>
      </c>
      <c r="K47" s="10">
        <f t="shared" si="3"/>
        <v>16.520938694811843</v>
      </c>
      <c r="L47" s="17">
        <f t="shared" si="9"/>
        <v>3714.2374373675984</v>
      </c>
    </row>
    <row r="48" spans="1:12" ht="15" customHeight="1">
      <c r="A48" s="19">
        <v>0.12</v>
      </c>
      <c r="B48" s="6">
        <v>680</v>
      </c>
      <c r="C48" s="8">
        <f t="shared" si="4"/>
        <v>0.02857142857142857</v>
      </c>
      <c r="D48" s="9">
        <f t="shared" si="0"/>
        <v>85.3450377956596</v>
      </c>
      <c r="E48" s="10">
        <f t="shared" si="5"/>
        <v>3.3600408580968346</v>
      </c>
      <c r="F48" s="10">
        <f t="shared" si="6"/>
        <v>1.0680851063829788</v>
      </c>
      <c r="G48" s="9">
        <f t="shared" si="7"/>
        <v>500.50621589338914</v>
      </c>
      <c r="H48" s="10">
        <f t="shared" si="1"/>
        <v>22.420285641649905</v>
      </c>
      <c r="I48" s="15">
        <f t="shared" si="8"/>
        <v>5040.5286179557315</v>
      </c>
      <c r="J48" s="9">
        <f t="shared" si="2"/>
        <v>382.2236774689264</v>
      </c>
      <c r="K48" s="10">
        <f t="shared" si="3"/>
        <v>17.121793407817663</v>
      </c>
      <c r="L48" s="17">
        <f t="shared" si="9"/>
        <v>3849.3215939455667</v>
      </c>
    </row>
    <row r="49" spans="1:12" ht="15" customHeight="1">
      <c r="A49" s="19">
        <v>0.14</v>
      </c>
      <c r="B49" s="6">
        <v>720</v>
      </c>
      <c r="C49" s="8">
        <f t="shared" si="4"/>
        <v>0.03333333333333333</v>
      </c>
      <c r="D49" s="9">
        <f t="shared" si="0"/>
        <v>99.56921076160286</v>
      </c>
      <c r="E49" s="10">
        <f t="shared" si="5"/>
        <v>3.9200476677796403</v>
      </c>
      <c r="F49" s="10">
        <f t="shared" si="6"/>
        <v>1.0347826086956522</v>
      </c>
      <c r="G49" s="9">
        <f t="shared" si="7"/>
        <v>513.4241833571194</v>
      </c>
      <c r="H49" s="10">
        <f t="shared" si="1"/>
        <v>22.99894882554144</v>
      </c>
      <c r="I49" s="15">
        <f t="shared" si="8"/>
        <v>5170.623674958227</v>
      </c>
      <c r="J49" s="9">
        <f t="shared" si="2"/>
        <v>392.0887957684015</v>
      </c>
      <c r="K49" s="10">
        <f t="shared" si="3"/>
        <v>17.563703544274418</v>
      </c>
      <c r="L49" s="17">
        <f t="shared" si="9"/>
        <v>3948.6718308237746</v>
      </c>
    </row>
    <row r="50" spans="1:12" ht="15" customHeight="1">
      <c r="A50" s="19">
        <v>0.16</v>
      </c>
      <c r="B50" s="6">
        <v>750</v>
      </c>
      <c r="C50" s="8">
        <f t="shared" si="4"/>
        <v>0.03809523809523809</v>
      </c>
      <c r="D50" s="9">
        <f t="shared" si="0"/>
        <v>113.79338372754613</v>
      </c>
      <c r="E50" s="10">
        <f t="shared" si="5"/>
        <v>4.4800544774624464</v>
      </c>
      <c r="F50" s="10">
        <f t="shared" si="6"/>
        <v>1.008839779005525</v>
      </c>
      <c r="G50" s="9">
        <f t="shared" si="7"/>
        <v>521.4085702251416</v>
      </c>
      <c r="H50" s="10">
        <f t="shared" si="1"/>
        <v>23.356611185308473</v>
      </c>
      <c r="I50" s="15">
        <f t="shared" si="8"/>
        <v>5251.033326681051</v>
      </c>
      <c r="J50" s="9">
        <f t="shared" si="2"/>
        <v>398.18626591786335</v>
      </c>
      <c r="K50" s="10">
        <f t="shared" si="3"/>
        <v>17.836841056060056</v>
      </c>
      <c r="L50" s="17">
        <f t="shared" si="9"/>
        <v>4010.0786062234215</v>
      </c>
    </row>
    <row r="51" spans="1:12" ht="15" customHeight="1">
      <c r="A51" s="19">
        <v>0.18</v>
      </c>
      <c r="B51" s="6">
        <v>780</v>
      </c>
      <c r="C51" s="8">
        <f t="shared" si="4"/>
        <v>0.04285714285714285</v>
      </c>
      <c r="D51" s="9">
        <f t="shared" si="0"/>
        <v>128.01755669348938</v>
      </c>
      <c r="E51" s="10">
        <f t="shared" si="5"/>
        <v>5.040061287145251</v>
      </c>
      <c r="F51" s="10">
        <f t="shared" si="6"/>
        <v>0.9880597014925374</v>
      </c>
      <c r="G51" s="9">
        <f t="shared" si="7"/>
        <v>531.0953426425724</v>
      </c>
      <c r="H51" s="10">
        <f t="shared" si="1"/>
        <v>23.790532278889284</v>
      </c>
      <c r="I51" s="15">
        <f t="shared" si="8"/>
        <v>5348.587466939889</v>
      </c>
      <c r="J51" s="9">
        <f t="shared" si="2"/>
        <v>405.5838039675878</v>
      </c>
      <c r="K51" s="10">
        <f t="shared" si="3"/>
        <v>18.168215394386205</v>
      </c>
      <c r="L51" s="17">
        <f t="shared" si="9"/>
        <v>4084.5781849659065</v>
      </c>
    </row>
    <row r="52" spans="1:12" ht="15" customHeight="1">
      <c r="A52" s="19">
        <v>0.2</v>
      </c>
      <c r="B52" s="6">
        <v>800</v>
      </c>
      <c r="C52" s="8">
        <f t="shared" si="4"/>
        <v>0.047619047619047616</v>
      </c>
      <c r="D52" s="9">
        <f t="shared" si="0"/>
        <v>142.24172965943265</v>
      </c>
      <c r="E52" s="10">
        <f t="shared" si="5"/>
        <v>5.600068096828058</v>
      </c>
      <c r="F52" s="10">
        <f t="shared" si="6"/>
        <v>0.9710407239819006</v>
      </c>
      <c r="G52" s="9">
        <f t="shared" si="7"/>
        <v>535.3306809752104</v>
      </c>
      <c r="H52" s="10">
        <f t="shared" si="1"/>
        <v>23.98025518779917</v>
      </c>
      <c r="I52" s="15">
        <f t="shared" si="8"/>
        <v>5391.240971321009</v>
      </c>
      <c r="J52" s="9">
        <f t="shared" si="2"/>
        <v>408.81822252508044</v>
      </c>
      <c r="K52" s="10">
        <f t="shared" si="3"/>
        <v>18.313101882587354</v>
      </c>
      <c r="L52" s="17">
        <f t="shared" si="9"/>
        <v>4117.151565243289</v>
      </c>
    </row>
    <row r="53" spans="1:12" ht="15" customHeight="1">
      <c r="A53" s="19">
        <v>0.22</v>
      </c>
      <c r="B53" s="6">
        <v>820</v>
      </c>
      <c r="C53" s="8">
        <f t="shared" si="4"/>
        <v>0.05238095238095238</v>
      </c>
      <c r="D53" s="9">
        <f t="shared" si="0"/>
        <v>156.46590262537595</v>
      </c>
      <c r="E53" s="10">
        <f t="shared" si="5"/>
        <v>6.160074906510864</v>
      </c>
      <c r="F53" s="10">
        <f t="shared" si="6"/>
        <v>0.9568464730290457</v>
      </c>
      <c r="G53" s="9">
        <f t="shared" si="7"/>
        <v>540.6930861686885</v>
      </c>
      <c r="H53" s="10">
        <f t="shared" si="1"/>
        <v>24.22046530377035</v>
      </c>
      <c r="I53" s="15">
        <f t="shared" si="8"/>
        <v>5445.24500959365</v>
      </c>
      <c r="J53" s="9">
        <f t="shared" si="2"/>
        <v>412.91335295112555</v>
      </c>
      <c r="K53" s="10">
        <f t="shared" si="3"/>
        <v>18.496544147590715</v>
      </c>
      <c r="L53" s="17">
        <f t="shared" si="9"/>
        <v>4158.393055261345</v>
      </c>
    </row>
    <row r="54" spans="1:12" ht="15" customHeight="1">
      <c r="A54" s="19">
        <v>0.24</v>
      </c>
      <c r="B54" s="6">
        <v>840</v>
      </c>
      <c r="C54" s="8">
        <f t="shared" si="4"/>
        <v>0.05714285714285714</v>
      </c>
      <c r="D54" s="9">
        <f t="shared" si="0"/>
        <v>170.6900755913192</v>
      </c>
      <c r="E54" s="10">
        <f t="shared" si="5"/>
        <v>6.720081716193669</v>
      </c>
      <c r="F54" s="10">
        <f t="shared" si="6"/>
        <v>0.9448275862068967</v>
      </c>
      <c r="G54" s="9">
        <f t="shared" si="7"/>
        <v>546.9234623929289</v>
      </c>
      <c r="H54" s="10">
        <f t="shared" si="1"/>
        <v>24.49955637230598</v>
      </c>
      <c r="I54" s="15">
        <f t="shared" si="8"/>
        <v>5507.99026362183</v>
      </c>
      <c r="J54" s="9">
        <f t="shared" si="2"/>
        <v>417.67133044835475</v>
      </c>
      <c r="K54" s="10">
        <f t="shared" si="3"/>
        <v>18.709678792430257</v>
      </c>
      <c r="L54" s="17">
        <f t="shared" si="9"/>
        <v>4206.30998611417</v>
      </c>
    </row>
    <row r="55" spans="1:12" ht="15" customHeight="1">
      <c r="A55" s="19">
        <v>0.26</v>
      </c>
      <c r="B55" s="6">
        <v>860</v>
      </c>
      <c r="C55" s="8">
        <f t="shared" si="4"/>
        <v>0.06190476190476191</v>
      </c>
      <c r="D55" s="9">
        <f t="shared" si="0"/>
        <v>184.91424855726248</v>
      </c>
      <c r="E55" s="10">
        <f t="shared" si="5"/>
        <v>7.280088525876476</v>
      </c>
      <c r="F55" s="10">
        <f t="shared" si="6"/>
        <v>0.9345195729537367</v>
      </c>
      <c r="G55" s="9">
        <f t="shared" si="7"/>
        <v>553.8364777552416</v>
      </c>
      <c r="H55" s="10">
        <f t="shared" si="1"/>
        <v>24.80922641065208</v>
      </c>
      <c r="I55" s="15">
        <f t="shared" si="8"/>
        <v>5577.6102816428</v>
      </c>
      <c r="J55" s="9">
        <f t="shared" si="2"/>
        <v>422.9506218343087</v>
      </c>
      <c r="K55" s="10">
        <f t="shared" si="3"/>
        <v>18.946165807176545</v>
      </c>
      <c r="L55" s="17">
        <f t="shared" si="9"/>
        <v>4259.476996769431</v>
      </c>
    </row>
    <row r="56" spans="1:12" ht="15" customHeight="1">
      <c r="A56" s="19">
        <v>0.28</v>
      </c>
      <c r="B56" s="6">
        <v>880</v>
      </c>
      <c r="C56" s="8">
        <f t="shared" si="4"/>
        <v>0.06666666666666667</v>
      </c>
      <c r="D56" s="9">
        <f t="shared" si="0"/>
        <v>199.13842152320572</v>
      </c>
      <c r="E56" s="10">
        <f t="shared" si="5"/>
        <v>7.840095335559281</v>
      </c>
      <c r="F56" s="10">
        <f t="shared" si="6"/>
        <v>0.9255813953488372</v>
      </c>
      <c r="G56" s="9">
        <f t="shared" si="7"/>
        <v>561.2960580088352</v>
      </c>
      <c r="H56" s="10">
        <f t="shared" si="1"/>
        <v>25.143379943098925</v>
      </c>
      <c r="I56" s="15">
        <f t="shared" si="8"/>
        <v>5652.7346788075</v>
      </c>
      <c r="J56" s="9">
        <f t="shared" si="2"/>
        <v>428.6473107192085</v>
      </c>
      <c r="K56" s="10">
        <f t="shared" si="3"/>
        <v>19.201350234373095</v>
      </c>
      <c r="L56" s="17">
        <f t="shared" si="9"/>
        <v>4316.847559691759</v>
      </c>
    </row>
    <row r="57" spans="1:12" ht="15" customHeight="1" thickBot="1">
      <c r="A57" s="20">
        <v>0.3</v>
      </c>
      <c r="B57" s="11">
        <v>900</v>
      </c>
      <c r="C57" s="12">
        <f t="shared" si="4"/>
        <v>0.07142857142857142</v>
      </c>
      <c r="D57" s="13">
        <f t="shared" si="0"/>
        <v>213.362594489149</v>
      </c>
      <c r="E57" s="14">
        <f t="shared" si="5"/>
        <v>8.400102145242087</v>
      </c>
      <c r="F57" s="14">
        <f t="shared" si="6"/>
        <v>0.9177570093457944</v>
      </c>
      <c r="G57" s="13">
        <f t="shared" si="7"/>
        <v>569.200041491788</v>
      </c>
      <c r="H57" s="14">
        <f t="shared" si="1"/>
        <v>25.497440615609</v>
      </c>
      <c r="I57" s="16">
        <f t="shared" si="8"/>
        <v>5732.3345992012155</v>
      </c>
      <c r="J57" s="13">
        <f t="shared" si="2"/>
        <v>434.68337887895217</v>
      </c>
      <c r="K57" s="14">
        <f t="shared" si="3"/>
        <v>19.471737230571254</v>
      </c>
      <c r="L57" s="18">
        <f t="shared" si="9"/>
        <v>4377.63596417703</v>
      </c>
    </row>
    <row r="58" ht="15" customHeight="1" thickTop="1"/>
    <row r="59" ht="15" customHeight="1">
      <c r="A59" t="s">
        <v>57</v>
      </c>
    </row>
    <row r="60" ht="15" customHeight="1"/>
  </sheetData>
  <printOptions horizontalCentered="1" verticalCentered="1"/>
  <pageMargins left="0.5" right="0.5" top="0.5" bottom="0.5" header="0" footer="0"/>
  <pageSetup fitToHeight="1" fitToWidth="1" horizontalDpi="300" verticalDpi="3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Valued Customer</cp:lastModifiedBy>
  <cp:lastPrinted>2002-05-02T12:05:15Z</cp:lastPrinted>
  <dcterms:created xsi:type="dcterms:W3CDTF">2002-05-01T18:54:24Z</dcterms:created>
  <dcterms:modified xsi:type="dcterms:W3CDTF">2002-09-02T11:21:26Z</dcterms:modified>
  <cp:category/>
  <cp:version/>
  <cp:contentType/>
  <cp:contentStatus/>
</cp:coreProperties>
</file>