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230" windowWidth="9720" windowHeight="7320" activeTab="0"/>
  </bookViews>
  <sheets>
    <sheet name="Py" sheetId="1" r:id="rId1"/>
    <sheet name="Data" sheetId="2" r:id="rId2"/>
    <sheet name="Grapher Plot Values" sheetId="3" r:id="rId3"/>
    <sheet name="Notes" sheetId="4" r:id="rId4"/>
  </sheets>
  <definedNames>
    <definedName name="DIAFT">#REF!</definedName>
    <definedName name="DSIGV">#REF!</definedName>
    <definedName name="EMBEDFT">#REF!</definedName>
    <definedName name="EMBEDM">#REF!</definedName>
    <definedName name="ID">#REF!</definedName>
    <definedName name="LENGTHFT">#REF!</definedName>
    <definedName name="LENGTHM">#REF!</definedName>
    <definedName name="LOAD">#REF!</definedName>
    <definedName name="WIDTHFT">#REF!</definedName>
    <definedName name="WIDTHM">#REF!</definedName>
  </definedNames>
  <calcPr fullCalcOnLoad="1"/>
</workbook>
</file>

<file path=xl/sharedStrings.xml><?xml version="1.0" encoding="utf-8"?>
<sst xmlns="http://schemas.openxmlformats.org/spreadsheetml/2006/main" count="276" uniqueCount="170">
  <si>
    <t>m</t>
  </si>
  <si>
    <t>OCR</t>
  </si>
  <si>
    <t>C</t>
  </si>
  <si>
    <t>Z</t>
  </si>
  <si>
    <t>THRUST</t>
  </si>
  <si>
    <t>A</t>
  </si>
  <si>
    <t>B</t>
  </si>
  <si>
    <t>DA</t>
  </si>
  <si>
    <t>DB</t>
  </si>
  <si>
    <t>ZMRNG</t>
  </si>
  <si>
    <t>ZMLO</t>
  </si>
  <si>
    <t>ZMHI</t>
  </si>
  <si>
    <t>ZMCAL</t>
  </si>
  <si>
    <t>P0</t>
  </si>
  <si>
    <t>P1</t>
  </si>
  <si>
    <t>P2</t>
  </si>
  <si>
    <t>U0</t>
  </si>
  <si>
    <t>GAMMA</t>
  </si>
  <si>
    <t>SVP</t>
  </si>
  <si>
    <t>KD</t>
  </si>
  <si>
    <t>ID</t>
  </si>
  <si>
    <t>UD</t>
  </si>
  <si>
    <t>ED</t>
  </si>
  <si>
    <t>K0</t>
  </si>
  <si>
    <t>SU</t>
  </si>
  <si>
    <t>QD</t>
  </si>
  <si>
    <t>PHI</t>
  </si>
  <si>
    <t>SIGFF</t>
  </si>
  <si>
    <t>PHI0</t>
  </si>
  <si>
    <t>PC</t>
  </si>
  <si>
    <t>M</t>
  </si>
  <si>
    <t>SOIL TYPE</t>
  </si>
  <si>
    <t>TxlPhi</t>
  </si>
  <si>
    <t>SHP</t>
  </si>
  <si>
    <t>(M)</t>
  </si>
  <si>
    <t>(KGF)</t>
  </si>
  <si>
    <t>(BAR)</t>
  </si>
  <si>
    <t>(T/M3)</t>
  </si>
  <si>
    <t>(DEG)</t>
  </si>
  <si>
    <t>*************</t>
  </si>
  <si>
    <t>********</t>
  </si>
  <si>
    <t>******</t>
  </si>
  <si>
    <t>SANDY SILT</t>
  </si>
  <si>
    <t>Project</t>
  </si>
  <si>
    <t>Location</t>
  </si>
  <si>
    <t>Sounding</t>
  </si>
  <si>
    <t>Sounding Date</t>
  </si>
  <si>
    <t>Ground Elev</t>
  </si>
  <si>
    <t>Water Depth</t>
  </si>
  <si>
    <t>Depth min</t>
  </si>
  <si>
    <t>Depth max</t>
  </si>
  <si>
    <t>major tic</t>
  </si>
  <si>
    <t>Results Page</t>
  </si>
  <si>
    <t>Thrust min</t>
  </si>
  <si>
    <t>kgf</t>
  </si>
  <si>
    <t>Thrust max</t>
  </si>
  <si>
    <t>Po, P1 max</t>
  </si>
  <si>
    <t>bars</t>
  </si>
  <si>
    <t>Strength Page</t>
  </si>
  <si>
    <t>Ko max</t>
  </si>
  <si>
    <t>Kd max</t>
  </si>
  <si>
    <t>format places</t>
  </si>
  <si>
    <t>Su max</t>
  </si>
  <si>
    <t>phi min</t>
  </si>
  <si>
    <t>phi max</t>
  </si>
  <si>
    <t>legend depth location</t>
  </si>
  <si>
    <t>Grapher y-value</t>
  </si>
  <si>
    <t>Deformation Page</t>
  </si>
  <si>
    <t>Ed min</t>
  </si>
  <si>
    <t>Ed max</t>
  </si>
  <si>
    <t>Pc Stress Max</t>
  </si>
  <si>
    <t>M min</t>
  </si>
  <si>
    <t>M max</t>
  </si>
  <si>
    <t>Perform DMT analysis using "Dilly4" program.</t>
  </si>
  <si>
    <t>Import the DMT output file into Excel</t>
  </si>
  <si>
    <t>1. Use File, Open and change from Excel files to all files.</t>
  </si>
  <si>
    <t>2. Choose desired DMT output file.</t>
  </si>
  <si>
    <t>3. Start import at row 15.</t>
  </si>
  <si>
    <t>4. Click between columns and click finish.</t>
  </si>
  <si>
    <t>5. Type "Ctrl" + A or Click upper left box between "A" and "1" to select all.</t>
  </si>
  <si>
    <t>6. Copy to clipboard using "Ctrl" + C or copy icon.</t>
  </si>
  <si>
    <t>7. Close file using "Alt" + F, then C.</t>
  </si>
  <si>
    <t>8. Go to DMT output sheet and paste clipboard into cell A1.</t>
  </si>
  <si>
    <t>9. If there are fewer rows of data than were contained in template, delete extra rows.</t>
  </si>
  <si>
    <t xml:space="preserve">        Highlight rows by dragging mouse over them and right click--choose delete.</t>
  </si>
  <si>
    <t>10. Check formulas for Triaxial Phi (Col. AF) and Horizontal Earth Pressure (Col. AG)</t>
  </si>
  <si>
    <t xml:space="preserve">        and make sure they still exist. (They can get deleted when deleting extra rows.)</t>
  </si>
  <si>
    <t>Using the DMT Settlement Program:</t>
  </si>
  <si>
    <t xml:space="preserve">1. This template can be used to calculate the settlement underneath a footing.  Use </t>
  </si>
  <si>
    <t xml:space="preserve">        "DMT Embankment Settlement" for computing settlement beneath an embankment.</t>
  </si>
  <si>
    <t>2. Input the load and footing dimensions.</t>
  </si>
  <si>
    <t>3. Each test depth will become a layer in computing settlement.</t>
  </si>
  <si>
    <t>4. It is unlikely that the number of layers on the initial settlement sheet will be the same</t>
  </si>
  <si>
    <t xml:space="preserve">        as the number of test depths that were just imported.</t>
  </si>
  <si>
    <t>5. If there are too many rows on the "settlement sheet", then you will need to delete the</t>
  </si>
  <si>
    <t xml:space="preserve">        extra ones (they should have "ref" in their cells).  </t>
  </si>
  <si>
    <t>6. If after deleting those extra rows "ref" appears in a few cells on the bottom row</t>
  </si>
  <si>
    <t xml:space="preserve">        that should contain data, copy the formulas from the cells above.</t>
  </si>
  <si>
    <t>7. If there are too few rows on the "settlement sheet", then you will need to insert rows</t>
  </si>
  <si>
    <t xml:space="preserve">        below the last row that contains data.</t>
  </si>
  <si>
    <t>8. After inserting those rows, copy the formulas from the entire row above (Col. A:AN).</t>
  </si>
  <si>
    <t>9. Check to see if the settlement predictions from the ordinary and special methods</t>
  </si>
  <si>
    <t xml:space="preserve">        are similar.  In soft NC clays settlement from special method should be less.</t>
  </si>
  <si>
    <t>Spreadsheet Template Agreement</t>
  </si>
  <si>
    <t xml:space="preserve">Although In-Situ Soil Testing, L.C. has tested the spreadsheet template for accuracy, we make no </t>
  </si>
  <si>
    <t>warranty, either implied or expressed, that the template will meet your requirements.  You may</t>
  </si>
  <si>
    <t>modify this template to suit your needs.  It is your responsibility to check the accuracy of the</t>
  </si>
  <si>
    <t>computations generated by this spreadsheet.</t>
  </si>
  <si>
    <t>In no event will In-Situ Soil Testing, L.C. be liable for any damages arising out of the use of this</t>
  </si>
  <si>
    <t>program.  By using this template, you agree to the above terms.</t>
  </si>
  <si>
    <t>Kd major tic</t>
  </si>
  <si>
    <t>Horiz Stress max</t>
  </si>
  <si>
    <t>Horiz Stress major tic</t>
  </si>
  <si>
    <t>CLAYEY SILT</t>
  </si>
  <si>
    <t>SILTY CLAY</t>
  </si>
  <si>
    <t>CLAY</t>
  </si>
  <si>
    <t>inches</t>
  </si>
  <si>
    <t>cm</t>
  </si>
  <si>
    <t>Depth</t>
  </si>
  <si>
    <t>(m)</t>
  </si>
  <si>
    <t>(ft)</t>
  </si>
  <si>
    <t>Cohesive Soil</t>
  </si>
  <si>
    <t>Cohesionless Soil</t>
  </si>
  <si>
    <t xml:space="preserve"> </t>
  </si>
  <si>
    <t>P-y Parameters for Lateral Load Analyses</t>
  </si>
  <si>
    <t>Sounding:</t>
  </si>
  <si>
    <t>P-y Parameter Page</t>
  </si>
  <si>
    <r>
      <t>P</t>
    </r>
    <r>
      <rPr>
        <vertAlign val="subscript"/>
        <sz val="12"/>
        <rFont val="Arial"/>
        <family val="2"/>
      </rPr>
      <t>u</t>
    </r>
    <r>
      <rPr>
        <sz val="12"/>
        <rFont val="Arial"/>
        <family val="0"/>
      </rPr>
      <t xml:space="preserve"> max</t>
    </r>
  </si>
  <si>
    <r>
      <t>y</t>
    </r>
    <r>
      <rPr>
        <vertAlign val="subscript"/>
        <sz val="12"/>
        <rFont val="Arial"/>
        <family val="2"/>
      </rPr>
      <t>c</t>
    </r>
    <r>
      <rPr>
        <sz val="12"/>
        <rFont val="Arial"/>
        <family val="0"/>
      </rPr>
      <t xml:space="preserve"> major tic</t>
    </r>
  </si>
  <si>
    <r>
      <t>y</t>
    </r>
    <r>
      <rPr>
        <vertAlign val="subscript"/>
        <sz val="12"/>
        <rFont val="Arial"/>
        <family val="2"/>
      </rPr>
      <t>c</t>
    </r>
    <r>
      <rPr>
        <sz val="12"/>
        <rFont val="Arial"/>
        <family val="0"/>
      </rPr>
      <t xml:space="preserve"> max</t>
    </r>
  </si>
  <si>
    <r>
      <t>e</t>
    </r>
    <r>
      <rPr>
        <vertAlign val="subscript"/>
        <sz val="12"/>
        <rFont val="Arial"/>
        <family val="2"/>
      </rPr>
      <t>50</t>
    </r>
    <r>
      <rPr>
        <sz val="12"/>
        <rFont val="Arial"/>
        <family val="0"/>
      </rPr>
      <t xml:space="preserve"> major tic</t>
    </r>
  </si>
  <si>
    <r>
      <t>e</t>
    </r>
    <r>
      <rPr>
        <vertAlign val="subscript"/>
        <sz val="12"/>
        <rFont val="Arial"/>
        <family val="2"/>
      </rPr>
      <t>50</t>
    </r>
    <r>
      <rPr>
        <sz val="12"/>
        <rFont val="Arial"/>
        <family val="0"/>
      </rPr>
      <t xml:space="preserve"> max</t>
    </r>
  </si>
  <si>
    <t>kN/m</t>
  </si>
  <si>
    <t>SILTY SAND</t>
  </si>
  <si>
    <r>
      <t>I</t>
    </r>
    <r>
      <rPr>
        <vertAlign val="subscript"/>
        <sz val="8"/>
        <rFont val="Arial"/>
        <family val="2"/>
      </rPr>
      <t>D</t>
    </r>
  </si>
  <si>
    <r>
      <t>S</t>
    </r>
    <r>
      <rPr>
        <vertAlign val="subscript"/>
        <sz val="8"/>
        <rFont val="Arial"/>
        <family val="2"/>
      </rPr>
      <t>u (bars)</t>
    </r>
  </si>
  <si>
    <r>
      <t>E</t>
    </r>
    <r>
      <rPr>
        <vertAlign val="subscript"/>
        <sz val="8"/>
        <rFont val="Arial"/>
        <family val="2"/>
      </rPr>
      <t>D (bars)</t>
    </r>
  </si>
  <si>
    <r>
      <t>s</t>
    </r>
    <r>
      <rPr>
        <sz val="8"/>
        <rFont val="Arial"/>
        <family val="0"/>
      </rPr>
      <t>'</t>
    </r>
    <r>
      <rPr>
        <vertAlign val="subscript"/>
        <sz val="8"/>
        <rFont val="Arial"/>
        <family val="2"/>
      </rPr>
      <t>vo (bars)</t>
    </r>
  </si>
  <si>
    <r>
      <t>F</t>
    </r>
    <r>
      <rPr>
        <vertAlign val="subscript"/>
        <sz val="8"/>
        <rFont val="Century Schoolbook"/>
        <family val="1"/>
      </rPr>
      <t>c</t>
    </r>
  </si>
  <si>
    <r>
      <t>E</t>
    </r>
    <r>
      <rPr>
        <vertAlign val="subscript"/>
        <sz val="8"/>
        <rFont val="Arial"/>
        <family val="2"/>
      </rPr>
      <t>i (bars)</t>
    </r>
  </si>
  <si>
    <r>
      <t>N</t>
    </r>
    <r>
      <rPr>
        <vertAlign val="subscript"/>
        <sz val="8"/>
        <rFont val="Arial"/>
        <family val="2"/>
      </rPr>
      <t>p</t>
    </r>
  </si>
  <si>
    <r>
      <t>e</t>
    </r>
    <r>
      <rPr>
        <vertAlign val="subscript"/>
        <sz val="8"/>
        <rFont val="Arial"/>
        <family val="2"/>
      </rPr>
      <t>50</t>
    </r>
  </si>
  <si>
    <r>
      <t>y</t>
    </r>
    <r>
      <rPr>
        <vertAlign val="subscript"/>
        <sz val="8"/>
        <rFont val="Arial"/>
        <family val="2"/>
      </rPr>
      <t>c (cm)</t>
    </r>
  </si>
  <si>
    <r>
      <t>P</t>
    </r>
    <r>
      <rPr>
        <vertAlign val="subscript"/>
        <sz val="8"/>
        <rFont val="Arial"/>
        <family val="2"/>
      </rPr>
      <t>u (kN/m)</t>
    </r>
  </si>
  <si>
    <r>
      <t>f</t>
    </r>
    <r>
      <rPr>
        <sz val="8"/>
        <rFont val="Arial"/>
        <family val="0"/>
      </rPr>
      <t>'</t>
    </r>
  </si>
  <si>
    <r>
      <t>k</t>
    </r>
    <r>
      <rPr>
        <vertAlign val="subscript"/>
        <sz val="8"/>
        <rFont val="Arial"/>
        <family val="2"/>
      </rPr>
      <t>o</t>
    </r>
  </si>
  <si>
    <r>
      <t>k</t>
    </r>
    <r>
      <rPr>
        <vertAlign val="subscript"/>
        <sz val="8"/>
        <rFont val="Arial"/>
        <family val="2"/>
      </rPr>
      <t>a</t>
    </r>
  </si>
  <si>
    <r>
      <t>k</t>
    </r>
    <r>
      <rPr>
        <vertAlign val="subscript"/>
        <sz val="8"/>
        <rFont val="Arial"/>
        <family val="2"/>
      </rPr>
      <t>p</t>
    </r>
  </si>
  <si>
    <r>
      <t>s</t>
    </r>
    <r>
      <rPr>
        <vertAlign val="subscript"/>
        <sz val="8"/>
        <rFont val="Arial"/>
        <family val="2"/>
      </rPr>
      <t>f</t>
    </r>
  </si>
  <si>
    <r>
      <t>P</t>
    </r>
    <r>
      <rPr>
        <vertAlign val="subscript"/>
        <sz val="12"/>
        <rFont val="Arial"/>
        <family val="2"/>
      </rPr>
      <t>u</t>
    </r>
    <r>
      <rPr>
        <sz val="12"/>
        <rFont val="Arial"/>
        <family val="0"/>
      </rPr>
      <t xml:space="preserve"> min</t>
    </r>
  </si>
  <si>
    <r>
      <t>y</t>
    </r>
    <r>
      <rPr>
        <vertAlign val="subscript"/>
        <sz val="12"/>
        <rFont val="Arial"/>
        <family val="2"/>
      </rPr>
      <t>c</t>
    </r>
    <r>
      <rPr>
        <sz val="12"/>
        <rFont val="Arial"/>
        <family val="0"/>
      </rPr>
      <t xml:space="preserve"> format places</t>
    </r>
  </si>
  <si>
    <r>
      <t>e</t>
    </r>
    <r>
      <rPr>
        <vertAlign val="subscript"/>
        <sz val="12"/>
        <rFont val="Arial"/>
        <family val="2"/>
      </rPr>
      <t>50</t>
    </r>
    <r>
      <rPr>
        <sz val="12"/>
        <rFont val="Arial"/>
        <family val="0"/>
      </rPr>
      <t xml:space="preserve"> format places</t>
    </r>
  </si>
  <si>
    <t>Pile Width</t>
  </si>
  <si>
    <t>ELEV</t>
  </si>
  <si>
    <t>SAND</t>
  </si>
  <si>
    <t>DMT-1</t>
  </si>
  <si>
    <t>Depth per Page</t>
  </si>
  <si>
    <t>Number of Pages</t>
  </si>
  <si>
    <t>Pile Width =</t>
  </si>
  <si>
    <t>SILT</t>
  </si>
  <si>
    <t>Route 50--Bay Bridge</t>
  </si>
  <si>
    <t>Kent Island, Maryland</t>
  </si>
  <si>
    <t>N479,321.7</t>
  </si>
  <si>
    <t>E1,502,860.4</t>
  </si>
  <si>
    <t>9/4/19</t>
  </si>
  <si>
    <t>~3.6 m</t>
  </si>
  <si>
    <t>~ 3.0 m</t>
  </si>
  <si>
    <t>24</t>
  </si>
  <si>
    <t>*****</t>
  </si>
  <si>
    <t>******** *************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</si>
</sst>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00"/>
    <numFmt numFmtId="171" formatCode="0.0000"/>
    <numFmt numFmtId="172" formatCode="0.00000"/>
    <numFmt numFmtId="173" formatCode="0.000000"/>
  </numFmts>
  <fonts count="45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8"/>
      <name val="Century Schoolbook"/>
      <family val="1"/>
    </font>
    <font>
      <b/>
      <u val="single"/>
      <sz val="12"/>
      <name val="Arial"/>
      <family val="2"/>
    </font>
    <font>
      <vertAlign val="subscript"/>
      <sz val="12"/>
      <name val="Arial"/>
      <family val="2"/>
    </font>
    <font>
      <b/>
      <sz val="16"/>
      <name val="Arial"/>
      <family val="2"/>
    </font>
    <font>
      <sz val="12"/>
      <name val="Symbol"/>
      <family val="1"/>
    </font>
    <font>
      <vertAlign val="subscript"/>
      <sz val="8"/>
      <name val="Arial"/>
      <family val="2"/>
    </font>
    <font>
      <sz val="8"/>
      <name val="Symbol"/>
      <family val="1"/>
    </font>
    <font>
      <vertAlign val="subscript"/>
      <sz val="8"/>
      <name val="Century Schoolboo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55">
      <alignment/>
      <protection/>
    </xf>
    <xf numFmtId="0" fontId="4" fillId="0" borderId="0" xfId="55" applyFont="1">
      <alignment/>
      <protection/>
    </xf>
    <xf numFmtId="169" fontId="4" fillId="0" borderId="0" xfId="55" applyNumberFormat="1">
      <alignment/>
      <protection/>
    </xf>
    <xf numFmtId="2" fontId="4" fillId="0" borderId="0" xfId="55" applyNumberFormat="1">
      <alignment/>
      <protection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169" fontId="0" fillId="0" borderId="0" xfId="0" applyNumberForma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170" fontId="0" fillId="0" borderId="0" xfId="0" applyNumberFormat="1" applyAlignment="1">
      <alignment horizontal="centerContinuous"/>
    </xf>
    <xf numFmtId="172" fontId="0" fillId="0" borderId="0" xfId="0" applyNumberFormat="1" applyAlignment="1">
      <alignment horizontal="centerContinuous"/>
    </xf>
    <xf numFmtId="171" fontId="0" fillId="0" borderId="0" xfId="0" applyNumberFormat="1" applyAlignment="1">
      <alignment horizontal="centerContinuous"/>
    </xf>
    <xf numFmtId="1" fontId="0" fillId="0" borderId="0" xfId="0" applyNumberFormat="1" applyAlignment="1">
      <alignment horizontal="centerContinuous"/>
    </xf>
    <xf numFmtId="169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6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9" fontId="2" fillId="0" borderId="10" xfId="0" applyNumberFormat="1" applyFont="1" applyBorder="1" applyAlignment="1">
      <alignment horizontal="centerContinuous"/>
    </xf>
    <xf numFmtId="169" fontId="2" fillId="0" borderId="11" xfId="0" applyNumberFormat="1" applyFont="1" applyBorder="1" applyAlignment="1">
      <alignment horizontal="centerContinuous"/>
    </xf>
    <xf numFmtId="2" fontId="2" fillId="0" borderId="12" xfId="0" applyNumberFormat="1" applyFont="1" applyBorder="1" applyAlignment="1" quotePrefix="1">
      <alignment horizontal="centerContinuous"/>
    </xf>
    <xf numFmtId="2" fontId="2" fillId="0" borderId="13" xfId="0" applyNumberFormat="1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170" fontId="2" fillId="0" borderId="14" xfId="0" applyNumberFormat="1" applyFont="1" applyBorder="1" applyAlignment="1">
      <alignment horizontal="centerContinuous"/>
    </xf>
    <xf numFmtId="172" fontId="2" fillId="0" borderId="14" xfId="0" applyNumberFormat="1" applyFont="1" applyBorder="1" applyAlignment="1">
      <alignment horizontal="centerContinuous"/>
    </xf>
    <xf numFmtId="171" fontId="2" fillId="0" borderId="14" xfId="0" applyNumberFormat="1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Continuous"/>
    </xf>
    <xf numFmtId="169" fontId="2" fillId="0" borderId="14" xfId="0" applyNumberFormat="1" applyFont="1" applyBorder="1" applyAlignment="1">
      <alignment horizontal="centerContinuous"/>
    </xf>
    <xf numFmtId="2" fontId="2" fillId="0" borderId="14" xfId="0" applyNumberFormat="1" applyFont="1" applyBorder="1" applyAlignment="1">
      <alignment horizontal="centerContinuous"/>
    </xf>
    <xf numFmtId="1" fontId="2" fillId="0" borderId="16" xfId="0" applyNumberFormat="1" applyFont="1" applyBorder="1" applyAlignment="1">
      <alignment horizontal="centerContinuous"/>
    </xf>
    <xf numFmtId="169" fontId="2" fillId="0" borderId="17" xfId="0" applyNumberFormat="1" applyFont="1" applyBorder="1" applyAlignment="1">
      <alignment horizontal="center"/>
    </xf>
    <xf numFmtId="169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0" fontId="10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2" fontId="10" fillId="0" borderId="18" xfId="0" applyNumberFormat="1" applyFont="1" applyBorder="1" applyAlignment="1">
      <alignment horizontal="center"/>
    </xf>
    <xf numFmtId="17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69" fontId="10" fillId="0" borderId="20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170" fontId="2" fillId="0" borderId="18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69" fontId="2" fillId="0" borderId="22" xfId="0" applyNumberFormat="1" applyFont="1" applyBorder="1" applyAlignment="1">
      <alignment horizontal="center"/>
    </xf>
    <xf numFmtId="169" fontId="2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0" fontId="2" fillId="0" borderId="23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/>
    </xf>
    <xf numFmtId="171" fontId="2" fillId="0" borderId="23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69" fontId="2" fillId="0" borderId="25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 quotePrefix="1">
      <alignment/>
    </xf>
    <xf numFmtId="49" fontId="0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B24_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2" width="5.77734375" style="6" customWidth="1"/>
    <col min="3" max="3" width="5.77734375" style="7" customWidth="1"/>
    <col min="4" max="4" width="6.77734375" style="7" customWidth="1"/>
    <col min="5" max="5" width="6.77734375" style="0" customWidth="1"/>
    <col min="6" max="6" width="6.77734375" style="11" customWidth="1"/>
    <col min="7" max="9" width="6.77734375" style="0" customWidth="1"/>
    <col min="10" max="10" width="6.77734375" style="8" customWidth="1"/>
    <col min="11" max="11" width="6.77734375" style="9" customWidth="1"/>
    <col min="12" max="12" width="6.77734375" style="10" customWidth="1"/>
    <col min="13" max="13" width="6.77734375" style="6" customWidth="1"/>
    <col min="14" max="14" width="6.77734375" style="11" customWidth="1"/>
    <col min="15" max="17" width="6.77734375" style="7" customWidth="1"/>
    <col min="18" max="19" width="6.77734375" style="0" customWidth="1"/>
    <col min="20" max="20" width="6.77734375" style="11" customWidth="1"/>
    <col min="21" max="21" width="6.77734375" style="8" customWidth="1"/>
    <col min="22" max="22" width="6.77734375" style="11" customWidth="1"/>
    <col min="23" max="23" width="6.77734375" style="10" customWidth="1"/>
    <col min="24" max="25" width="6.77734375" style="7" customWidth="1"/>
  </cols>
  <sheetData>
    <row r="1" spans="1:24" ht="20.25">
      <c r="A1" s="20" t="s">
        <v>124</v>
      </c>
      <c r="B1" s="13"/>
      <c r="C1" s="14"/>
      <c r="D1" s="14"/>
      <c r="E1" s="15"/>
      <c r="F1" s="16"/>
      <c r="G1" s="15"/>
      <c r="H1" s="15"/>
      <c r="I1" s="15"/>
      <c r="J1" s="17"/>
      <c r="K1" s="18"/>
      <c r="L1" s="19"/>
      <c r="M1" s="13"/>
      <c r="N1" s="16"/>
      <c r="O1" s="14"/>
      <c r="P1" s="14"/>
      <c r="Q1" s="14"/>
      <c r="R1" s="15"/>
      <c r="S1" s="15"/>
      <c r="T1" s="16"/>
      <c r="U1" s="17"/>
      <c r="V1" s="16"/>
      <c r="W1" s="19"/>
      <c r="X1" s="12" t="s">
        <v>123</v>
      </c>
    </row>
    <row r="2" spans="1:25" ht="15">
      <c r="A2" s="22" t="s">
        <v>125</v>
      </c>
      <c r="B2" s="22" t="str">
        <f>'Grapher Plot Values'!B3</f>
        <v>DMT-1</v>
      </c>
      <c r="C2" s="23"/>
      <c r="D2" s="23"/>
      <c r="E2" s="24"/>
      <c r="F2" s="25"/>
      <c r="G2" s="24"/>
      <c r="H2" s="24"/>
      <c r="I2" s="24"/>
      <c r="J2" s="26"/>
      <c r="K2" s="27"/>
      <c r="L2" s="28"/>
      <c r="M2" s="22"/>
      <c r="N2" s="25"/>
      <c r="O2" s="23"/>
      <c r="P2" s="23"/>
      <c r="Q2" s="23"/>
      <c r="R2" s="24"/>
      <c r="S2" s="24"/>
      <c r="T2" s="25"/>
      <c r="U2" s="26"/>
      <c r="V2" s="25"/>
      <c r="W2" s="28"/>
      <c r="X2" s="23"/>
      <c r="Y2" s="23"/>
    </row>
    <row r="3" spans="1:25" ht="15">
      <c r="A3" s="22" t="s">
        <v>158</v>
      </c>
      <c r="B3" s="22"/>
      <c r="C3" s="22" t="str">
        <f>'Grapher Plot Values'!B42</f>
        <v>24</v>
      </c>
      <c r="D3" s="23" t="s">
        <v>116</v>
      </c>
      <c r="E3" s="22">
        <f>'Grapher Plot Values'!B43</f>
        <v>61</v>
      </c>
      <c r="F3" s="25" t="s">
        <v>117</v>
      </c>
      <c r="G3" s="24"/>
      <c r="H3" s="24"/>
      <c r="I3" s="24"/>
      <c r="J3" s="26"/>
      <c r="K3" s="27"/>
      <c r="L3" s="28"/>
      <c r="M3" s="22"/>
      <c r="N3" s="25"/>
      <c r="O3" s="23"/>
      <c r="P3" s="23"/>
      <c r="Q3" s="23"/>
      <c r="R3" s="24"/>
      <c r="S3" s="24"/>
      <c r="T3" s="25"/>
      <c r="U3" s="26"/>
      <c r="V3" s="25"/>
      <c r="W3" s="28"/>
      <c r="X3" s="23"/>
      <c r="Y3" s="23"/>
    </row>
    <row r="4" spans="1:25" ht="15.75" thickBot="1">
      <c r="A4" s="22"/>
      <c r="B4" s="22"/>
      <c r="C4" s="23"/>
      <c r="D4" s="23"/>
      <c r="E4" s="24"/>
      <c r="F4" s="25"/>
      <c r="G4" s="24"/>
      <c r="H4" s="24"/>
      <c r="I4" s="24"/>
      <c r="J4" s="26"/>
      <c r="K4" s="27"/>
      <c r="L4" s="28"/>
      <c r="M4" s="22"/>
      <c r="N4" s="25"/>
      <c r="O4" s="23"/>
      <c r="P4" s="23"/>
      <c r="Q4" s="23"/>
      <c r="R4" s="24"/>
      <c r="S4" s="24"/>
      <c r="T4" s="25"/>
      <c r="U4" s="26"/>
      <c r="V4" s="25"/>
      <c r="W4" s="28"/>
      <c r="X4" s="23"/>
      <c r="Y4" s="23"/>
    </row>
    <row r="5" spans="1:25" ht="15.75" thickTop="1">
      <c r="A5" s="29" t="s">
        <v>118</v>
      </c>
      <c r="B5" s="30"/>
      <c r="C5" s="31" t="s">
        <v>123</v>
      </c>
      <c r="D5" s="32" t="s">
        <v>121</v>
      </c>
      <c r="E5" s="33"/>
      <c r="F5" s="34"/>
      <c r="G5" s="33"/>
      <c r="H5" s="33"/>
      <c r="I5" s="33"/>
      <c r="J5" s="35"/>
      <c r="K5" s="36"/>
      <c r="L5" s="37"/>
      <c r="M5" s="38" t="s">
        <v>122</v>
      </c>
      <c r="N5" s="34"/>
      <c r="O5" s="39"/>
      <c r="P5" s="39"/>
      <c r="Q5" s="39"/>
      <c r="R5" s="33"/>
      <c r="S5" s="33"/>
      <c r="T5" s="34"/>
      <c r="U5" s="35"/>
      <c r="V5" s="34"/>
      <c r="W5" s="40"/>
      <c r="X5" s="23"/>
      <c r="Y5" s="23"/>
    </row>
    <row r="6" spans="1:25" ht="16.5" thickBot="1">
      <c r="A6" s="41" t="s">
        <v>119</v>
      </c>
      <c r="B6" s="42" t="s">
        <v>120</v>
      </c>
      <c r="C6" s="43" t="s">
        <v>134</v>
      </c>
      <c r="D6" s="44" t="s">
        <v>135</v>
      </c>
      <c r="E6" s="45" t="s">
        <v>136</v>
      </c>
      <c r="F6" s="46" t="s">
        <v>137</v>
      </c>
      <c r="G6" s="47" t="s">
        <v>138</v>
      </c>
      <c r="H6" s="45" t="s">
        <v>139</v>
      </c>
      <c r="I6" s="45" t="s">
        <v>140</v>
      </c>
      <c r="J6" s="48" t="s">
        <v>141</v>
      </c>
      <c r="K6" s="49" t="s">
        <v>142</v>
      </c>
      <c r="L6" s="50" t="s">
        <v>143</v>
      </c>
      <c r="M6" s="51" t="s">
        <v>144</v>
      </c>
      <c r="N6" s="46" t="s">
        <v>137</v>
      </c>
      <c r="O6" s="52" t="s">
        <v>145</v>
      </c>
      <c r="P6" s="52" t="s">
        <v>146</v>
      </c>
      <c r="Q6" s="52" t="s">
        <v>147</v>
      </c>
      <c r="R6" s="45" t="s">
        <v>136</v>
      </c>
      <c r="S6" s="45" t="s">
        <v>139</v>
      </c>
      <c r="T6" s="46" t="s">
        <v>148</v>
      </c>
      <c r="U6" s="48" t="s">
        <v>141</v>
      </c>
      <c r="V6" s="53" t="s">
        <v>142</v>
      </c>
      <c r="W6" s="54" t="s">
        <v>143</v>
      </c>
      <c r="X6" s="23"/>
      <c r="Y6" s="23"/>
    </row>
    <row r="7" spans="1:25" ht="15">
      <c r="A7" s="55">
        <f>Data!A5</f>
        <v>1.2</v>
      </c>
      <c r="B7" s="56">
        <f>A7*3.2808</f>
        <v>3.93696</v>
      </c>
      <c r="C7" s="57">
        <f>Data!T5</f>
        <v>3.18</v>
      </c>
      <c r="D7" s="58">
        <f>IF(Data!X5="","",Data!X5)</f>
      </c>
      <c r="E7" s="59">
        <f>IF(Data!X5="","",Data!V5)</f>
      </c>
      <c r="F7" s="60">
        <f>IF(Data!X5="","",Data!R5)</f>
      </c>
      <c r="G7" s="59">
        <f>IF(Data!X5="","",10)</f>
      </c>
      <c r="H7" s="59">
        <f>IF(Data!X5="","",G7*E7)</f>
      </c>
      <c r="I7" s="59">
        <f>IF(Data!X5="","",MIN(9,3+E7/C7+0.5*A7*100/$E$3))</f>
      </c>
      <c r="J7" s="61">
        <f>IF(Data!X5="","",1.67*D7/H7)</f>
      </c>
      <c r="K7" s="62">
        <f>IF(Data!X5="","",23.67*D7*($E$3)^0.5/(G7*E7))</f>
      </c>
      <c r="L7" s="63">
        <f>IF(Data!X5="","",I7*D7*$E$3)</f>
      </c>
      <c r="M7" s="64">
        <f>IF(Data!Z5="","",Data!Z5)</f>
        <v>46.6</v>
      </c>
      <c r="N7" s="60">
        <f>IF(Data!Z5="","",Data!R5)</f>
        <v>0.21</v>
      </c>
      <c r="O7" s="65">
        <f>IF(Data!Z5="","",Data!W5)</f>
        <v>2.58</v>
      </c>
      <c r="P7" s="65">
        <f>IF(Data!Z5="","",(1-SIN(PI()/180*M7))/(1+SIN(PI()/180*M7)))</f>
        <v>0.15836287513430133</v>
      </c>
      <c r="Q7" s="65">
        <f>IF(Data!Z5="","",1/P7)</f>
        <v>6.314611294799613</v>
      </c>
      <c r="R7" s="59">
        <f>IF(Data!Z5="","",Data!V5)</f>
        <v>540</v>
      </c>
      <c r="S7" s="59">
        <f>IF(Data!Z5="","",R7)</f>
        <v>540</v>
      </c>
      <c r="T7" s="60">
        <f>IF(Data!Z5="","",N7*2*SIN(PI()/180*M7)/(1-SIN(PI()/180*M7)))</f>
        <v>1.1160683719079187</v>
      </c>
      <c r="U7" s="61">
        <f>IF(Data!Z5="","",T7/(1.2*S7))</f>
        <v>0.0017223277344258006</v>
      </c>
      <c r="V7" s="60">
        <f>IF(Data!Z5="","",2.5*U7*$E$3)</f>
        <v>0.2626549794999346</v>
      </c>
      <c r="W7" s="66">
        <f>IF(Data!Z5="","",N7*100*MIN(X7,Y7))</f>
        <v>501.7138190770141</v>
      </c>
      <c r="X7" s="67">
        <f>IF(Data!Z5="","",$E$3/100*(Q7-P7)+A7*Q7*TAN(PI()/180*M7)*TAN(PI()/180*(45+M7/2)))</f>
        <v>23.891134241762575</v>
      </c>
      <c r="Y7" s="67">
        <f>IF(Data!Z5="","",$E$3/100*(Q7^3+2*O7*Q7^2*TAN(PI()/180*M7)+TAN(PI()/180*M7)-P7))</f>
        <v>286.86225455700674</v>
      </c>
    </row>
    <row r="8" spans="1:25" ht="15">
      <c r="A8" s="55">
        <f>Data!A6</f>
        <v>1.4</v>
      </c>
      <c r="B8" s="56">
        <f aca="true" t="shared" si="0" ref="B8:B43">A8*3.2808</f>
        <v>4.59312</v>
      </c>
      <c r="C8" s="57">
        <f>Data!T6</f>
        <v>3.45</v>
      </c>
      <c r="D8" s="58">
        <f>IF(Data!X6="","",Data!X6)</f>
      </c>
      <c r="E8" s="59">
        <f>IF(Data!X6="","",Data!V6)</f>
      </c>
      <c r="F8" s="60">
        <f>IF(Data!X6="","",Data!R6)</f>
      </c>
      <c r="G8" s="59">
        <f>IF(Data!X6="","",10)</f>
      </c>
      <c r="H8" s="59">
        <f>IF(Data!X6="","",G8*E8)</f>
      </c>
      <c r="I8" s="59">
        <f>IF(Data!X6="","",MIN(9,3+E8/C8+0.5*A8*100/$E$3))</f>
      </c>
      <c r="J8" s="61">
        <f>IF(Data!X6="","",1.67*D8/H8)</f>
      </c>
      <c r="K8" s="62">
        <f>IF(Data!X6="","",23.67*D8*($E$3)^0.5/(G8*E8))</f>
      </c>
      <c r="L8" s="63">
        <f>IF(Data!X6="","",I8*D8*$E$3)</f>
      </c>
      <c r="M8" s="64">
        <f>IF(Data!Z6="","",Data!Z6)</f>
        <v>46.5</v>
      </c>
      <c r="N8" s="60">
        <f>IF(Data!Z6="","",Data!R6)</f>
        <v>0.248</v>
      </c>
      <c r="O8" s="65">
        <f>IF(Data!Z6="","",Data!W6)</f>
        <v>1.55</v>
      </c>
      <c r="P8" s="65">
        <f>IF(Data!Z6="","",(1-SIN(PI()/180*M8))/(1+SIN(PI()/180*M8)))</f>
        <v>0.15916871932355633</v>
      </c>
      <c r="Q8" s="65">
        <f>IF(Data!Z6="","",1/P8)</f>
        <v>6.282641490425085</v>
      </c>
      <c r="R8" s="59">
        <f>IF(Data!Z6="","",Data!V6)</f>
        <v>435</v>
      </c>
      <c r="S8" s="59">
        <f>IF(Data!Z6="","",R8)</f>
        <v>435</v>
      </c>
      <c r="T8" s="60">
        <f>IF(Data!Z6="","",N8*2*SIN(PI()/180*M8)/(1-SIN(PI()/180*M8)))</f>
        <v>1.310095089625421</v>
      </c>
      <c r="U8" s="61">
        <f>IF(Data!Z6="","",T8/(1.2*S8))</f>
        <v>0.0025097607080946764</v>
      </c>
      <c r="V8" s="60">
        <f>IF(Data!Z6="","",2.5*U8*$E$3)</f>
        <v>0.38273850798443815</v>
      </c>
      <c r="W8" s="66">
        <f>IF(Data!Z6="","",N8*100*MIN(X8,Y8))</f>
        <v>668.7959397350229</v>
      </c>
      <c r="X8" s="67">
        <f>IF(Data!Z6="","",$E$3/100*(Q8-P8)+A8*Q8*TAN(PI()/180*M8)*TAN(PI()/180*(45+M8/2)))</f>
        <v>26.96757821512189</v>
      </c>
      <c r="Y8" s="67">
        <f>IF(Data!Z6="","",$E$3/100*(Q8^3+2*O8*Q8^2*TAN(PI()/180*M8)+TAN(PI()/180*M8)-P8))</f>
        <v>230.4720134911958</v>
      </c>
    </row>
    <row r="9" spans="1:25" ht="15">
      <c r="A9" s="55">
        <f>Data!A7</f>
        <v>1.6</v>
      </c>
      <c r="B9" s="56">
        <f t="shared" si="0"/>
        <v>5.249280000000001</v>
      </c>
      <c r="C9" s="57">
        <f>Data!T7</f>
        <v>1.48</v>
      </c>
      <c r="D9" s="58">
        <f>IF(Data!X7="","",Data!X7)</f>
      </c>
      <c r="E9" s="59">
        <f>IF(Data!X7="","",Data!V7)</f>
      </c>
      <c r="F9" s="60">
        <f>IF(Data!X7="","",Data!R7)</f>
      </c>
      <c r="G9" s="59">
        <f>IF(Data!X7="","",10)</f>
      </c>
      <c r="H9" s="59">
        <f>IF(Data!X7="","",G9*E9)</f>
      </c>
      <c r="I9" s="59">
        <f>IF(Data!X7="","",MIN(9,3+E9/C9+0.5*A9*100/$E$3))</f>
      </c>
      <c r="J9" s="61">
        <f>IF(Data!X7="","",1.67*D9/H9)</f>
      </c>
      <c r="K9" s="62">
        <f>IF(Data!X7="","",23.67*D9*($E$3)^0.5/(G9*E9))</f>
      </c>
      <c r="L9" s="63">
        <f>IF(Data!X7="","",I9*D9*$E$3)</f>
      </c>
      <c r="M9" s="64">
        <f>IF(Data!Z7="","",Data!Z7)</f>
        <v>42.9</v>
      </c>
      <c r="N9" s="60">
        <f>IF(Data!Z7="","",Data!R7)</f>
        <v>0.286</v>
      </c>
      <c r="O9" s="65">
        <f>IF(Data!Z7="","",Data!W7)</f>
        <v>2.1</v>
      </c>
      <c r="P9" s="65">
        <f>IF(Data!Z7="","",(1-SIN(PI()/180*M9))/(1+SIN(PI()/180*M9)))</f>
        <v>0.1899655897286812</v>
      </c>
      <c r="Q9" s="65">
        <f>IF(Data!Z7="","",1/P9)</f>
        <v>5.264111260509087</v>
      </c>
      <c r="R9" s="59">
        <f>IF(Data!Z7="","",Data!V7)</f>
        <v>255</v>
      </c>
      <c r="S9" s="59">
        <f>IF(Data!Z7="","",R9)</f>
        <v>255</v>
      </c>
      <c r="T9" s="60">
        <f>IF(Data!Z7="","",N9*2*SIN(PI()/180*M9)/(1-SIN(PI()/180*M9)))</f>
        <v>1.2195358205055988</v>
      </c>
      <c r="U9" s="61">
        <f>IF(Data!Z7="","",T9/(1.2*S9))</f>
        <v>0.003985411178122872</v>
      </c>
      <c r="V9" s="60">
        <f>IF(Data!Z7="","",2.5*U9*$E$3)</f>
        <v>0.6077752046637379</v>
      </c>
      <c r="W9" s="66">
        <f>IF(Data!Z7="","",N9*100*MIN(X9,Y9))</f>
        <v>602.1053249978519</v>
      </c>
      <c r="X9" s="67">
        <f>IF(Data!Z7="","",$E$3/100*(Q9-P9)+A9*Q9*TAN(PI()/180*M9)*TAN(PI()/180*(45+M9/2)))</f>
        <v>21.052633741183634</v>
      </c>
      <c r="Y9" s="67">
        <f>IF(Data!Z7="","",$E$3/100*(Q9^3+2*O9*Q9^2*TAN(PI()/180*M9)+TAN(PI()/180*M9)-P9))</f>
        <v>155.40640244794255</v>
      </c>
    </row>
    <row r="10" spans="1:25" ht="15">
      <c r="A10" s="55">
        <f>Data!A8</f>
        <v>1.8</v>
      </c>
      <c r="B10" s="56">
        <f t="shared" si="0"/>
        <v>5.9054400000000005</v>
      </c>
      <c r="C10" s="57">
        <f>Data!T8</f>
        <v>1.15</v>
      </c>
      <c r="D10" s="58">
        <f>IF(Data!X8="","",Data!X8)</f>
      </c>
      <c r="E10" s="59">
        <f>IF(Data!X8="","",Data!V8)</f>
      </c>
      <c r="F10" s="60">
        <f>IF(Data!X8="","",Data!R8)</f>
      </c>
      <c r="G10" s="59">
        <f>IF(Data!X8="","",10)</f>
      </c>
      <c r="H10" s="59">
        <f>IF(Data!X8="","",G10*E10)</f>
      </c>
      <c r="I10" s="59">
        <f>IF(Data!X8="","",MIN(9,3+E10/C10+0.5*A10*100/$E$3))</f>
      </c>
      <c r="J10" s="61">
        <f>IF(Data!X8="","",1.67*D10/H10)</f>
      </c>
      <c r="K10" s="62">
        <f>IF(Data!X8="","",23.67*D10*($E$3)^0.5/(G10*E10))</f>
      </c>
      <c r="L10" s="63">
        <f>IF(Data!X8="","",I10*D10*$E$3)</f>
      </c>
      <c r="M10" s="64">
        <f>IF(Data!Z8="","",Data!Z8)</f>
      </c>
      <c r="N10" s="60">
        <f>IF(Data!Z8="","",Data!R8)</f>
      </c>
      <c r="O10" s="65">
        <f>IF(Data!Z8="","",Data!W8)</f>
      </c>
      <c r="P10" s="65">
        <f>IF(Data!Z8="","",(1-SIN(PI()/180*M10))/(1+SIN(PI()/180*M10)))</f>
      </c>
      <c r="Q10" s="65">
        <f>IF(Data!Z8="","",1/P10)</f>
      </c>
      <c r="R10" s="59">
        <f>IF(Data!Z8="","",Data!V8)</f>
      </c>
      <c r="S10" s="59">
        <f>IF(Data!Z8="","",R10)</f>
      </c>
      <c r="T10" s="60">
        <f>IF(Data!Z8="","",N10*2*SIN(PI()/180*M10)/(1-SIN(PI()/180*M10)))</f>
      </c>
      <c r="U10" s="61">
        <f>IF(Data!Z8="","",T10/(1.2*S10))</f>
      </c>
      <c r="V10" s="60">
        <f>IF(Data!Z8="","",2.5*U10*$E$3)</f>
      </c>
      <c r="W10" s="66">
        <f>IF(Data!Z8="","",N10*100*MIN(X10,Y10))</f>
      </c>
      <c r="X10" s="67">
        <f>IF(Data!Z8="","",$E$3/100*(Q10-P10)+A10*Q10*TAN(PI()/180*M10)*TAN(PI()/180*(45+M10/2)))</f>
      </c>
      <c r="Y10" s="67">
        <f>IF(Data!Z8="","",$E$3/100*(Q10^3+2*O10*Q10^2*TAN(PI()/180*M10)+TAN(PI()/180*M10)-P10))</f>
      </c>
    </row>
    <row r="11" spans="1:25" ht="15">
      <c r="A11" s="55">
        <f>Data!A9</f>
        <v>2</v>
      </c>
      <c r="B11" s="56">
        <f t="shared" si="0"/>
        <v>6.5616</v>
      </c>
      <c r="C11" s="57">
        <f>Data!T9</f>
        <v>1.51</v>
      </c>
      <c r="D11" s="58">
        <f>IF(Data!X9="","",Data!X9)</f>
      </c>
      <c r="E11" s="59">
        <f>IF(Data!X9="","",Data!V9)</f>
      </c>
      <c r="F11" s="60">
        <f>IF(Data!X9="","",Data!R9)</f>
      </c>
      <c r="G11" s="59">
        <f>IF(Data!X9="","",10)</f>
      </c>
      <c r="H11" s="59">
        <f>IF(Data!X9="","",G11*E11)</f>
      </c>
      <c r="I11" s="59">
        <f>IF(Data!X9="","",MIN(9,3+E11/C11+0.5*A11*100/$E$3))</f>
      </c>
      <c r="J11" s="61">
        <f>IF(Data!X9="","",1.67*D11/H11)</f>
      </c>
      <c r="K11" s="62">
        <f>IF(Data!X9="","",23.67*D11*($E$3)^0.5/(G11*E11))</f>
      </c>
      <c r="L11" s="63">
        <f>IF(Data!X9="","",I11*D11*$E$3)</f>
      </c>
      <c r="M11" s="64">
        <f>IF(Data!Z9="","",Data!Z9)</f>
        <v>41.1</v>
      </c>
      <c r="N11" s="60">
        <f>IF(Data!Z9="","",Data!R9)</f>
        <v>0.36</v>
      </c>
      <c r="O11" s="65">
        <f>IF(Data!Z9="","",Data!W9)</f>
        <v>2</v>
      </c>
      <c r="P11" s="65">
        <f>IF(Data!Z9="","",(1-SIN(PI()/180*M11))/(1+SIN(PI()/180*M11)))</f>
        <v>0.20672732688350423</v>
      </c>
      <c r="Q11" s="65">
        <f>IF(Data!Z9="","",1/P11)</f>
        <v>4.837289849752296</v>
      </c>
      <c r="R11" s="59">
        <f>IF(Data!Z9="","",Data!V9)</f>
        <v>300</v>
      </c>
      <c r="S11" s="59">
        <f>IF(Data!Z9="","",R11)</f>
        <v>300</v>
      </c>
      <c r="T11" s="60">
        <f>IF(Data!Z9="","",N11*2*SIN(PI()/180*M11)/(1-SIN(PI()/180*M11)))</f>
        <v>1.3814243459108264</v>
      </c>
      <c r="U11" s="61">
        <f>IF(Data!Z9="","",T11/(1.2*S11))</f>
        <v>0.0038372898497522957</v>
      </c>
      <c r="V11" s="60">
        <f>IF(Data!Z9="","",2.5*U11*$E$3)</f>
        <v>0.5851867020872251</v>
      </c>
      <c r="W11" s="66">
        <f>IF(Data!Z9="","",N11*100*MIN(X11,Y11))</f>
        <v>769.922149669713</v>
      </c>
      <c r="X11" s="67">
        <f>IF(Data!Z9="","",$E$3/100*(Q11-P11)+A11*Q11*TAN(PI()/180*M11)*TAN(PI()/180*(45+M11/2)))</f>
        <v>21.38672637971425</v>
      </c>
      <c r="Y11" s="67">
        <f>IF(Data!Z9="","",$E$3/100*(Q11^3+2*O11*Q11^2*TAN(PI()/180*M11)+TAN(PI()/180*M11)-P11))</f>
        <v>119.25833968493876</v>
      </c>
    </row>
    <row r="12" spans="1:25" ht="15">
      <c r="A12" s="55">
        <f>Data!A10</f>
        <v>2.2</v>
      </c>
      <c r="B12" s="56">
        <f t="shared" si="0"/>
        <v>7.217760000000001</v>
      </c>
      <c r="C12" s="57">
        <f>Data!T10</f>
        <v>1.81</v>
      </c>
      <c r="D12" s="58">
        <f>IF(Data!X10="","",Data!X10)</f>
      </c>
      <c r="E12" s="59">
        <f>IF(Data!X10="","",Data!V10)</f>
      </c>
      <c r="F12" s="60">
        <f>IF(Data!X10="","",Data!R10)</f>
      </c>
      <c r="G12" s="59">
        <f>IF(Data!X10="","",10)</f>
      </c>
      <c r="H12" s="59">
        <f>IF(Data!X10="","",G12*E12)</f>
      </c>
      <c r="I12" s="59">
        <f>IF(Data!X10="","",MIN(9,3+E12/C12+0.5*A12*100/$E$3))</f>
      </c>
      <c r="J12" s="61">
        <f>IF(Data!X10="","",1.67*D12/H12)</f>
      </c>
      <c r="K12" s="62">
        <f>IF(Data!X10="","",23.67*D12*($E$3)^0.5/(G12*E12))</f>
      </c>
      <c r="L12" s="63">
        <f>IF(Data!X10="","",I12*D12*$E$3)</f>
      </c>
      <c r="M12" s="64">
        <f>IF(Data!Z10="","",Data!Z10)</f>
        <v>43.2</v>
      </c>
      <c r="N12" s="60">
        <f>IF(Data!Z10="","",Data!R10)</f>
        <v>0.398</v>
      </c>
      <c r="O12" s="65">
        <f>IF(Data!Z10="","",Data!W10)</f>
        <v>1.76</v>
      </c>
      <c r="P12" s="65">
        <f>IF(Data!Z10="","",(1-SIN(PI()/180*M12))/(1+SIN(PI()/180*M12)))</f>
        <v>0.18726273249414566</v>
      </c>
      <c r="Q12" s="65">
        <f>IF(Data!Z10="","",1/P12)</f>
        <v>5.340090826834767</v>
      </c>
      <c r="R12" s="59">
        <f>IF(Data!Z10="","",Data!V10)</f>
        <v>368</v>
      </c>
      <c r="S12" s="59">
        <f>IF(Data!Z10="","",R12)</f>
        <v>368</v>
      </c>
      <c r="T12" s="60">
        <f>IF(Data!Z10="","",N12*2*SIN(PI()/180*M12)/(1-SIN(PI()/180*M12)))</f>
        <v>1.7273561490802374</v>
      </c>
      <c r="U12" s="61">
        <f>IF(Data!Z10="","",T12/(1.2*S12))</f>
        <v>0.003911585482518654</v>
      </c>
      <c r="V12" s="60">
        <f>IF(Data!Z10="","",2.5*U12*$E$3)</f>
        <v>0.5965167860840946</v>
      </c>
      <c r="W12" s="66">
        <f>IF(Data!Z10="","",N12*100*MIN(X12,Y12))</f>
        <v>1139.7666203762014</v>
      </c>
      <c r="X12" s="67">
        <f>IF(Data!Z10="","",$E$3/100*(Q12-P12)+A12*Q12*TAN(PI()/180*M12)*TAN(PI()/180*(45+M12/2)))</f>
        <v>28.637352270758825</v>
      </c>
      <c r="Y12" s="67">
        <f>IF(Data!Z10="","",$E$3/100*(Q12^3+2*O12*Q12^2*TAN(PI()/180*M12)+TAN(PI()/180*M12)-P12))</f>
        <v>150.8495819857199</v>
      </c>
    </row>
    <row r="13" spans="1:25" ht="15">
      <c r="A13" s="55">
        <f>Data!A11</f>
        <v>2.4</v>
      </c>
      <c r="B13" s="56">
        <f t="shared" si="0"/>
        <v>7.87392</v>
      </c>
      <c r="C13" s="57">
        <f>Data!T11</f>
        <v>1.56</v>
      </c>
      <c r="D13" s="58">
        <f>IF(Data!X11="","",Data!X11)</f>
      </c>
      <c r="E13" s="59">
        <f>IF(Data!X11="","",Data!V11)</f>
      </c>
      <c r="F13" s="60">
        <f>IF(Data!X11="","",Data!R11)</f>
      </c>
      <c r="G13" s="59">
        <f>IF(Data!X11="","",10)</f>
      </c>
      <c r="H13" s="59">
        <f>IF(Data!X11="","",G13*E13)</f>
      </c>
      <c r="I13" s="59">
        <f>IF(Data!X11="","",MIN(9,3+E13/C13+0.5*A13*100/$E$3))</f>
      </c>
      <c r="J13" s="61">
        <f>IF(Data!X11="","",1.67*D13/H13)</f>
      </c>
      <c r="K13" s="62">
        <f>IF(Data!X11="","",23.67*D13*($E$3)^0.5/(G13*E13))</f>
      </c>
      <c r="L13" s="63">
        <f>IF(Data!X11="","",I13*D13*$E$3)</f>
      </c>
      <c r="M13" s="64">
        <f>IF(Data!Z11="","",Data!Z11)</f>
        <v>42.6</v>
      </c>
      <c r="N13" s="60">
        <f>IF(Data!Z11="","",Data!R11)</f>
        <v>0.437</v>
      </c>
      <c r="O13" s="65">
        <f>IF(Data!Z11="","",Data!W11)</f>
        <v>2.07</v>
      </c>
      <c r="P13" s="65">
        <f>IF(Data!Z11="","",(1-SIN(PI()/180*M13))/(1+SIN(PI()/180*M13)))</f>
        <v>0.1926940549923252</v>
      </c>
      <c r="Q13" s="65">
        <f>IF(Data!Z11="","",1/P13)</f>
        <v>5.18957370033979</v>
      </c>
      <c r="R13" s="59">
        <f>IF(Data!Z11="","",Data!V11)</f>
        <v>402</v>
      </c>
      <c r="S13" s="59">
        <f>IF(Data!Z11="","",R13)</f>
        <v>402</v>
      </c>
      <c r="T13" s="60">
        <f>IF(Data!Z11="","",N13*2*SIN(PI()/180*M13)/(1-SIN(PI()/180*M13)))</f>
        <v>1.8308437070484882</v>
      </c>
      <c r="U13" s="61">
        <f>IF(Data!Z11="","",T13/(1.2*S13))</f>
        <v>0.0037952813164355064</v>
      </c>
      <c r="V13" s="60">
        <f>IF(Data!Z11="","",2.5*U13*$E$3)</f>
        <v>0.5787804007564148</v>
      </c>
      <c r="W13" s="66">
        <f>IF(Data!Z11="","",N13*100*MIN(X13,Y13))</f>
        <v>1273.3576228898003</v>
      </c>
      <c r="X13" s="67">
        <f>IF(Data!Z11="","",$E$3/100*(Q13-P13)+A13*Q13*TAN(PI()/180*M13)*TAN(PI()/180*(45+M13/2)))</f>
        <v>29.138618372764306</v>
      </c>
      <c r="Y13" s="67">
        <f>IF(Data!Z11="","",$E$3/100*(Q13^3+2*O13*Q13^2*TAN(PI()/180*M13)+TAN(PI()/180*M13)-P13))</f>
        <v>148.24075918242826</v>
      </c>
    </row>
    <row r="14" spans="1:25" ht="15">
      <c r="A14" s="55">
        <f>Data!A12</f>
        <v>2.6</v>
      </c>
      <c r="B14" s="56">
        <f t="shared" si="0"/>
        <v>8.53008</v>
      </c>
      <c r="C14" s="57">
        <f>Data!T12</f>
        <v>1.52</v>
      </c>
      <c r="D14" s="58">
        <f>IF(Data!X12="","",Data!X12)</f>
      </c>
      <c r="E14" s="59">
        <f>IF(Data!X12="","",Data!V12)</f>
      </c>
      <c r="F14" s="60">
        <f>IF(Data!X12="","",Data!R12)</f>
      </c>
      <c r="G14" s="59">
        <f>IF(Data!X12="","",10)</f>
      </c>
      <c r="H14" s="59">
        <f>IF(Data!X12="","",G14*E14)</f>
      </c>
      <c r="I14" s="59">
        <f>IF(Data!X12="","",MIN(9,3+E14/C14+0.5*A14*100/$E$3))</f>
      </c>
      <c r="J14" s="61">
        <f>IF(Data!X12="","",1.67*D14/H14)</f>
      </c>
      <c r="K14" s="62">
        <f>IF(Data!X12="","",23.67*D14*($E$3)^0.5/(G14*E14))</f>
      </c>
      <c r="L14" s="63">
        <f>IF(Data!X12="","",I14*D14*$E$3)</f>
      </c>
      <c r="M14" s="64">
        <f>IF(Data!Z12="","",Data!Z12)</f>
        <v>41.6</v>
      </c>
      <c r="N14" s="60">
        <f>IF(Data!Z12="","",Data!R12)</f>
        <v>0.475</v>
      </c>
      <c r="O14" s="65">
        <f>IF(Data!Z12="","",Data!W12)</f>
        <v>1.37</v>
      </c>
      <c r="P14" s="65">
        <f>IF(Data!Z12="","",(1-SIN(PI()/180*M14))/(1+SIN(PI()/180*M14)))</f>
        <v>0.2019763765918852</v>
      </c>
      <c r="Q14" s="65">
        <f>IF(Data!Z12="","",1/P14)</f>
        <v>4.95107406556068</v>
      </c>
      <c r="R14" s="59">
        <f>IF(Data!Z12="","",Data!V12)</f>
        <v>271</v>
      </c>
      <c r="S14" s="59">
        <f>IF(Data!Z12="","",R14)</f>
        <v>271</v>
      </c>
      <c r="T14" s="60">
        <f>IF(Data!Z12="","",N14*2*SIN(PI()/180*M14)/(1-SIN(PI()/180*M14)))</f>
        <v>1.876760181141323</v>
      </c>
      <c r="U14" s="61">
        <f>IF(Data!Z12="","",T14/(1.2*S14))</f>
        <v>0.005771095267962248</v>
      </c>
      <c r="V14" s="60">
        <f>IF(Data!Z12="","",2.5*U14*$E$3)</f>
        <v>0.8800920283642428</v>
      </c>
      <c r="W14" s="66">
        <f>IF(Data!Z12="","",N14*100*MIN(X14,Y14))</f>
        <v>1345.562331354221</v>
      </c>
      <c r="X14" s="67">
        <f>IF(Data!Z12="","",$E$3/100*(Q14-P14)+A14*Q14*TAN(PI()/180*M14)*TAN(PI()/180*(45+M14/2)))</f>
        <v>28.327628028509913</v>
      </c>
      <c r="Y14" s="67">
        <f>IF(Data!Z12="","",$E$3/100*(Q14^3+2*O14*Q14^2*TAN(PI()/180*M14)+TAN(PI()/180*M14)-P14))</f>
        <v>110.82782805474962</v>
      </c>
    </row>
    <row r="15" spans="1:25" ht="15">
      <c r="A15" s="55">
        <f>Data!A13</f>
        <v>2.8</v>
      </c>
      <c r="B15" s="56">
        <f t="shared" si="0"/>
        <v>9.18624</v>
      </c>
      <c r="C15" s="57">
        <f>Data!T13</f>
        <v>1.14</v>
      </c>
      <c r="D15" s="58">
        <f>IF(Data!X13="","",Data!X13)</f>
      </c>
      <c r="E15" s="59">
        <f>IF(Data!X13="","",Data!V13)</f>
      </c>
      <c r="F15" s="60">
        <f>IF(Data!X13="","",Data!R13)</f>
      </c>
      <c r="G15" s="59">
        <f>IF(Data!X13="","",10)</f>
      </c>
      <c r="H15" s="59">
        <f>IF(Data!X13="","",G15*E15)</f>
      </c>
      <c r="I15" s="59">
        <f>IF(Data!X13="","",MIN(9,3+E15/C15+0.5*A15*100/$E$3))</f>
      </c>
      <c r="J15" s="61">
        <f>IF(Data!X13="","",1.67*D15/H15)</f>
      </c>
      <c r="K15" s="62">
        <f>IF(Data!X13="","",23.67*D15*($E$3)^0.5/(G15*E15))</f>
      </c>
      <c r="L15" s="63">
        <f>IF(Data!X13="","",I15*D15*$E$3)</f>
      </c>
      <c r="M15" s="64">
        <f>IF(Data!Z13="","",Data!Z13)</f>
      </c>
      <c r="N15" s="60">
        <f>IF(Data!Z13="","",Data!R13)</f>
      </c>
      <c r="O15" s="65">
        <f>IF(Data!Z13="","",Data!W13)</f>
      </c>
      <c r="P15" s="65">
        <f>IF(Data!Z13="","",(1-SIN(PI()/180*M15))/(1+SIN(PI()/180*M15)))</f>
      </c>
      <c r="Q15" s="65">
        <f>IF(Data!Z13="","",1/P15)</f>
      </c>
      <c r="R15" s="59">
        <f>IF(Data!Z13="","",Data!V13)</f>
      </c>
      <c r="S15" s="59">
        <f>IF(Data!Z13="","",R15)</f>
      </c>
      <c r="T15" s="60">
        <f>IF(Data!Z13="","",N15*2*SIN(PI()/180*M15)/(1-SIN(PI()/180*M15)))</f>
      </c>
      <c r="U15" s="61">
        <f>IF(Data!Z13="","",T15/(1.2*S15))</f>
      </c>
      <c r="V15" s="60">
        <f>IF(Data!Z13="","",2.5*U15*$E$3)</f>
      </c>
      <c r="W15" s="66">
        <f>IF(Data!Z13="","",N15*100*MIN(X15,Y15))</f>
      </c>
      <c r="X15" s="67">
        <f>IF(Data!Z13="","",$E$3/100*(Q15-P15)+A15*Q15*TAN(PI()/180*M15)*TAN(PI()/180*(45+M15/2)))</f>
      </c>
      <c r="Y15" s="67">
        <f>IF(Data!Z13="","",$E$3/100*(Q15^3+2*O15*Q15^2*TAN(PI()/180*M15)+TAN(PI()/180*M15)-P15))</f>
      </c>
    </row>
    <row r="16" spans="1:25" ht="15">
      <c r="A16" s="55">
        <f>Data!A14</f>
        <v>3</v>
      </c>
      <c r="B16" s="56">
        <f t="shared" si="0"/>
        <v>9.842400000000001</v>
      </c>
      <c r="C16" s="57">
        <f>Data!T14</f>
        <v>1.31</v>
      </c>
      <c r="D16" s="58">
        <f>IF(Data!X14="","",Data!X14)</f>
      </c>
      <c r="E16" s="59">
        <f>IF(Data!X14="","",Data!V14)</f>
      </c>
      <c r="F16" s="60">
        <f>IF(Data!X14="","",Data!R14)</f>
      </c>
      <c r="G16" s="59">
        <f>IF(Data!X14="","",10)</f>
      </c>
      <c r="H16" s="59">
        <f>IF(Data!X14="","",G16*E16)</f>
      </c>
      <c r="I16" s="59">
        <f>IF(Data!X14="","",MIN(9,3+E16/C16+0.5*A16*100/$E$3))</f>
      </c>
      <c r="J16" s="61">
        <f>IF(Data!X14="","",1.67*D16/H16)</f>
      </c>
      <c r="K16" s="62">
        <f>IF(Data!X14="","",23.67*D16*($E$3)^0.5/(G16*E16))</f>
      </c>
      <c r="L16" s="63">
        <f>IF(Data!X14="","",I16*D16*$E$3)</f>
      </c>
      <c r="M16" s="64">
        <f>IF(Data!Z14="","",Data!Z14)</f>
        <v>39.7</v>
      </c>
      <c r="N16" s="60">
        <f>IF(Data!Z14="","",Data!R14)</f>
        <v>0.551</v>
      </c>
      <c r="O16" s="65">
        <f>IF(Data!Z14="","",Data!W14)</f>
        <v>1.22</v>
      </c>
      <c r="P16" s="65">
        <f>IF(Data!Z14="","",(1-SIN(PI()/180*M16))/(1+SIN(PI()/180*M16)))</f>
        <v>0.2204291411043432</v>
      </c>
      <c r="Q16" s="65">
        <f>IF(Data!Z14="","",1/P16)</f>
        <v>4.53660525550311</v>
      </c>
      <c r="R16" s="59">
        <f>IF(Data!Z14="","",Data!V14)</f>
        <v>225</v>
      </c>
      <c r="S16" s="59">
        <f>IF(Data!Z14="","",R16)</f>
        <v>225</v>
      </c>
      <c r="T16" s="60">
        <f>IF(Data!Z14="","",N16*2*SIN(PI()/180*M16)/(1-SIN(PI()/180*M16)))</f>
        <v>1.948669495782214</v>
      </c>
      <c r="U16" s="61">
        <f>IF(Data!Z14="","",T16/(1.2*S16))</f>
        <v>0.007217294428823014</v>
      </c>
      <c r="V16" s="60">
        <f>IF(Data!Z14="","",2.5*U16*$E$3)</f>
        <v>1.1006374003955097</v>
      </c>
      <c r="W16" s="66">
        <f>IF(Data!Z14="","",N16*100*MIN(X16,Y16))</f>
        <v>1471.1226367516847</v>
      </c>
      <c r="X16" s="67">
        <f>IF(Data!Z14="","",$E$3/100*(Q16-P16)+A16*Q16*TAN(PI()/180*M16)*TAN(PI()/180*(45+M16/2)))</f>
        <v>26.699140412916236</v>
      </c>
      <c r="Y16" s="67">
        <f>IF(Data!Z14="","",$E$3/100*(Q16^3+2*O16*Q16^2*TAN(PI()/180*M16)+TAN(PI()/180*M16)-P16))</f>
        <v>82.75732837065372</v>
      </c>
    </row>
    <row r="17" spans="1:25" ht="15">
      <c r="A17" s="55">
        <f>Data!A15</f>
        <v>3.2</v>
      </c>
      <c r="B17" s="56">
        <f t="shared" si="0"/>
        <v>10.498560000000001</v>
      </c>
      <c r="C17" s="57">
        <f>Data!T15</f>
        <v>1.98</v>
      </c>
      <c r="D17" s="58">
        <f>IF(Data!X15="","",Data!X15)</f>
      </c>
      <c r="E17" s="59">
        <f>IF(Data!X15="","",Data!V15)</f>
      </c>
      <c r="F17" s="60">
        <f>IF(Data!X15="","",Data!R15)</f>
      </c>
      <c r="G17" s="59">
        <f>IF(Data!X15="","",10)</f>
      </c>
      <c r="H17" s="59">
        <f>IF(Data!X15="","",G17*E17)</f>
      </c>
      <c r="I17" s="59">
        <f>IF(Data!X15="","",MIN(9,3+E17/C17+0.5*A17*100/$E$3))</f>
      </c>
      <c r="J17" s="61">
        <f>IF(Data!X15="","",1.67*D17/H17)</f>
      </c>
      <c r="K17" s="62">
        <f>IF(Data!X15="","",23.67*D17*($E$3)^0.5/(G17*E17))</f>
      </c>
      <c r="L17" s="63">
        <f>IF(Data!X15="","",I17*D17*$E$3)</f>
      </c>
      <c r="M17" s="64">
        <f>IF(Data!Z15="","",Data!Z15)</f>
        <v>40.7</v>
      </c>
      <c r="N17" s="60">
        <f>IF(Data!Z15="","",Data!R15)</f>
        <v>0.567</v>
      </c>
      <c r="O17" s="65">
        <f>IF(Data!Z15="","",Data!W15)</f>
        <v>0.93</v>
      </c>
      <c r="P17" s="65">
        <f>IF(Data!Z15="","",(1-SIN(PI()/180*M17))/(1+SIN(PI()/180*M17)))</f>
        <v>0.21058164293543138</v>
      </c>
      <c r="Q17" s="65">
        <f>IF(Data!Z15="","",1/P17)</f>
        <v>4.74875200924622</v>
      </c>
      <c r="R17" s="59">
        <f>IF(Data!Z15="","",Data!V15)</f>
        <v>267</v>
      </c>
      <c r="S17" s="59">
        <f>IF(Data!Z15="","",R17)</f>
        <v>267</v>
      </c>
      <c r="T17" s="60">
        <f>IF(Data!Z15="","",N17*2*SIN(PI()/180*M17)/(1-SIN(PI()/180*M17)))</f>
        <v>2.125542389242607</v>
      </c>
      <c r="U17" s="61">
        <f>IF(Data!Z15="","",T17/(1.2*S17))</f>
        <v>0.00663402743209303</v>
      </c>
      <c r="V17" s="60">
        <f>IF(Data!Z15="","",2.5*U17*$E$3)</f>
        <v>1.011689183394187</v>
      </c>
      <c r="W17" s="66">
        <f>IF(Data!Z15="","",N17*100*MIN(X17,Y17))</f>
        <v>1771.949489124205</v>
      </c>
      <c r="X17" s="67">
        <f>IF(Data!Z15="","",$E$3/100*(Q17-P17)+A17*Q17*TAN(PI()/180*M17)*TAN(PI()/180*(45+M17/2)))</f>
        <v>31.25131374116764</v>
      </c>
      <c r="Y17" s="67">
        <f>IF(Data!Z15="","",$E$3/100*(Q17^3+2*O17*Q17^2*TAN(PI()/180*M17)+TAN(PI()/180*M17)-P17))</f>
        <v>87.72695616853957</v>
      </c>
    </row>
    <row r="18" spans="1:25" ht="15">
      <c r="A18" s="55">
        <f>Data!A16</f>
        <v>3.4</v>
      </c>
      <c r="B18" s="56">
        <f t="shared" si="0"/>
        <v>11.154720000000001</v>
      </c>
      <c r="C18" s="57">
        <f>Data!T16</f>
        <v>1.23</v>
      </c>
      <c r="D18" s="58">
        <f>IF(Data!X16="","",Data!X16)</f>
      </c>
      <c r="E18" s="59">
        <f>IF(Data!X16="","",Data!V16)</f>
      </c>
      <c r="F18" s="60">
        <f>IF(Data!X16="","",Data!R16)</f>
      </c>
      <c r="G18" s="59">
        <f>IF(Data!X16="","",10)</f>
      </c>
      <c r="H18" s="59">
        <f>IF(Data!X16="","",G18*E18)</f>
      </c>
      <c r="I18" s="59">
        <f>IF(Data!X16="","",MIN(9,3+E18/C18+0.5*A18*100/$E$3))</f>
      </c>
      <c r="J18" s="61">
        <f>IF(Data!X16="","",1.67*D18/H18)</f>
      </c>
      <c r="K18" s="62">
        <f>IF(Data!X16="","",23.67*D18*($E$3)^0.5/(G18*E18))</f>
      </c>
      <c r="L18" s="63">
        <f>IF(Data!X16="","",I18*D18*$E$3)</f>
      </c>
      <c r="M18" s="64">
        <f>IF(Data!Z16="","",Data!Z16)</f>
        <v>40.1</v>
      </c>
      <c r="N18" s="60">
        <f>IF(Data!Z16="","",Data!R16)</f>
        <v>0.584</v>
      </c>
      <c r="O18" s="65">
        <f>IF(Data!Z16="","",Data!W16)</f>
        <v>0.82</v>
      </c>
      <c r="P18" s="65">
        <f>IF(Data!Z16="","",(1-SIN(PI()/180*M18))/(1+SIN(PI()/180*M18)))</f>
        <v>0.21645353414831842</v>
      </c>
      <c r="Q18" s="65">
        <f>IF(Data!Z16="","",1/P18)</f>
        <v>4.61992918681004</v>
      </c>
      <c r="R18" s="59">
        <f>IF(Data!Z16="","",Data!V16)</f>
        <v>144</v>
      </c>
      <c r="S18" s="59">
        <f>IF(Data!Z16="","",R18)</f>
        <v>144</v>
      </c>
      <c r="T18" s="60">
        <f>IF(Data!Z16="","",N18*2*SIN(PI()/180*M18)/(1-SIN(PI()/180*M18)))</f>
        <v>2.114038645097063</v>
      </c>
      <c r="U18" s="61">
        <f>IF(Data!Z16="","",T18/(1.2*S18))</f>
        <v>0.012234019936904303</v>
      </c>
      <c r="V18" s="60">
        <f>IF(Data!Z16="","",2.5*U18*$E$3)</f>
        <v>1.8656880403779061</v>
      </c>
      <c r="W18" s="66">
        <f>IF(Data!Z16="","",N18*100*MIN(X18,Y18))</f>
        <v>1817.209919200228</v>
      </c>
      <c r="X18" s="67">
        <f>IF(Data!Z16="","",$E$3/100*(Q18-P18)+A18*Q18*TAN(PI()/180*M18)*TAN(PI()/180*(45+M18/2)))</f>
        <v>31.116608205483356</v>
      </c>
      <c r="Y18" s="67">
        <f>IF(Data!Z16="","",$E$3/100*(Q18^3+2*O18*Q18^2*TAN(PI()/180*M18)+TAN(PI()/180*M18)-P18))</f>
        <v>78.5119451901755</v>
      </c>
    </row>
    <row r="19" spans="1:25" ht="15">
      <c r="A19" s="55">
        <f>Data!A17</f>
        <v>3.6</v>
      </c>
      <c r="B19" s="56">
        <f t="shared" si="0"/>
        <v>11.810880000000001</v>
      </c>
      <c r="C19" s="57">
        <f>Data!T17</f>
        <v>1.29</v>
      </c>
      <c r="D19" s="58">
        <f>IF(Data!X17="","",Data!X17)</f>
      </c>
      <c r="E19" s="59">
        <f>IF(Data!X17="","",Data!V17)</f>
      </c>
      <c r="F19" s="60">
        <f>IF(Data!X17="","",Data!R17)</f>
      </c>
      <c r="G19" s="59">
        <f>IF(Data!X17="","",10)</f>
      </c>
      <c r="H19" s="59">
        <f>IF(Data!X17="","",G19*E19)</f>
      </c>
      <c r="I19" s="59">
        <f>IF(Data!X17="","",MIN(9,3+E19/C19+0.5*A19*100/$E$3))</f>
      </c>
      <c r="J19" s="61">
        <f>IF(Data!X17="","",1.67*D19/H19)</f>
      </c>
      <c r="K19" s="62">
        <f>IF(Data!X17="","",23.67*D19*($E$3)^0.5/(G19*E19))</f>
      </c>
      <c r="L19" s="63">
        <f>IF(Data!X17="","",I19*D19*$E$3)</f>
      </c>
      <c r="M19" s="64">
        <f>IF(Data!Z17="","",Data!Z17)</f>
        <v>36.1</v>
      </c>
      <c r="N19" s="60">
        <f>IF(Data!Z17="","",Data!R17)</f>
        <v>0.6</v>
      </c>
      <c r="O19" s="65">
        <f>IF(Data!Z17="","",Data!W17)</f>
        <v>0.85</v>
      </c>
      <c r="P19" s="65">
        <f>IF(Data!Z17="","",(1-SIN(PI()/180*M19))/(1+SIN(PI()/180*M19)))</f>
        <v>0.2584977248065261</v>
      </c>
      <c r="Q19" s="65">
        <f>IF(Data!Z17="","",1/P19)</f>
        <v>3.868506002319575</v>
      </c>
      <c r="R19" s="59">
        <f>IF(Data!Z17="","",Data!V17)</f>
        <v>138</v>
      </c>
      <c r="S19" s="59">
        <f>IF(Data!Z17="","",R19)</f>
        <v>138</v>
      </c>
      <c r="T19" s="60">
        <f>IF(Data!Z17="","",N19*2*SIN(PI()/180*M19)/(1-SIN(PI()/180*M19)))</f>
        <v>1.7211036013917453</v>
      </c>
      <c r="U19" s="61">
        <f>IF(Data!Z17="","",T19/(1.2*S19))</f>
        <v>0.01039313768956368</v>
      </c>
      <c r="V19" s="60">
        <f>IF(Data!Z17="","",2.5*U19*$E$3)</f>
        <v>1.5849534976584614</v>
      </c>
      <c r="W19" s="66">
        <f>IF(Data!Z17="","",N19*100*MIN(X19,Y19))</f>
        <v>1330.5842332245818</v>
      </c>
      <c r="X19" s="67">
        <f>IF(Data!Z17="","",$E$3/100*(Q19-P19)+A19*Q19*TAN(PI()/180*M19)*TAN(PI()/180*(45+M19/2)))</f>
        <v>22.176403887076365</v>
      </c>
      <c r="Y19" s="67">
        <f>IF(Data!Z17="","",$E$3/100*(Q19^3+2*O19*Q19^2*TAN(PI()/180*M19)+TAN(PI()/180*M19)-P19))</f>
        <v>46.918863034180525</v>
      </c>
    </row>
    <row r="20" spans="1:25" ht="15">
      <c r="A20" s="55">
        <f>Data!A18</f>
        <v>3.8</v>
      </c>
      <c r="B20" s="56">
        <f t="shared" si="0"/>
        <v>12.46704</v>
      </c>
      <c r="C20" s="57">
        <f>Data!T18</f>
        <v>0.8</v>
      </c>
      <c r="D20" s="58">
        <f>IF(Data!X18="","",Data!X18)</f>
      </c>
      <c r="E20" s="59">
        <f>IF(Data!X18="","",Data!V18)</f>
      </c>
      <c r="F20" s="60">
        <f>IF(Data!X18="","",Data!R18)</f>
      </c>
      <c r="G20" s="59">
        <f>IF(Data!X18="","",10)</f>
      </c>
      <c r="H20" s="59">
        <f>IF(Data!X18="","",G20*E20)</f>
      </c>
      <c r="I20" s="59">
        <f>IF(Data!X18="","",MIN(9,3+E20/C20+0.5*A20*100/$E$3))</f>
      </c>
      <c r="J20" s="61">
        <f>IF(Data!X18="","",1.67*D20/H20)</f>
      </c>
      <c r="K20" s="62">
        <f>IF(Data!X18="","",23.67*D20*($E$3)^0.5/(G20*E20))</f>
      </c>
      <c r="L20" s="63">
        <f>IF(Data!X18="","",I20*D20*$E$3)</f>
      </c>
      <c r="M20" s="64">
        <f>IF(Data!Z18="","",Data!Z18)</f>
      </c>
      <c r="N20" s="60">
        <f>IF(Data!Z18="","",Data!R18)</f>
      </c>
      <c r="O20" s="65">
        <f>IF(Data!Z18="","",Data!W18)</f>
      </c>
      <c r="P20" s="65">
        <f>IF(Data!Z18="","",(1-SIN(PI()/180*M20))/(1+SIN(PI()/180*M20)))</f>
      </c>
      <c r="Q20" s="65">
        <f>IF(Data!Z18="","",1/P20)</f>
      </c>
      <c r="R20" s="59">
        <f>IF(Data!Z18="","",Data!V18)</f>
      </c>
      <c r="S20" s="59">
        <f>IF(Data!Z18="","",R20)</f>
      </c>
      <c r="T20" s="60">
        <f>IF(Data!Z18="","",N20*2*SIN(PI()/180*M20)/(1-SIN(PI()/180*M20)))</f>
      </c>
      <c r="U20" s="61">
        <f>IF(Data!Z18="","",T20/(1.2*S20))</f>
      </c>
      <c r="V20" s="60">
        <f>IF(Data!Z18="","",2.5*U20*$E$3)</f>
      </c>
      <c r="W20" s="66">
        <f>IF(Data!Z18="","",N20*100*MIN(X20,Y20))</f>
      </c>
      <c r="X20" s="67">
        <f>IF(Data!Z18="","",$E$3/100*(Q20-P20)+A20*Q20*TAN(PI()/180*M20)*TAN(PI()/180*(45+M20/2)))</f>
      </c>
      <c r="Y20" s="67">
        <f>IF(Data!Z18="","",$E$3/100*(Q20^3+2*O20*Q20^2*TAN(PI()/180*M20)+TAN(PI()/180*M20)-P20))</f>
      </c>
    </row>
    <row r="21" spans="1:25" ht="15">
      <c r="A21" s="55">
        <f>Data!A19</f>
        <v>4</v>
      </c>
      <c r="B21" s="56">
        <f t="shared" si="0"/>
        <v>13.1232</v>
      </c>
      <c r="C21" s="57">
        <f>Data!T19</f>
        <v>1.67</v>
      </c>
      <c r="D21" s="58">
        <f>IF(Data!X19="","",Data!X19)</f>
      </c>
      <c r="E21" s="59">
        <f>IF(Data!X19="","",Data!V19)</f>
      </c>
      <c r="F21" s="60">
        <f>IF(Data!X19="","",Data!R19)</f>
      </c>
      <c r="G21" s="59">
        <f>IF(Data!X19="","",10)</f>
      </c>
      <c r="H21" s="59">
        <f>IF(Data!X19="","",G21*E21)</f>
      </c>
      <c r="I21" s="59">
        <f>IF(Data!X19="","",MIN(9,3+E21/C21+0.5*A21*100/$E$3))</f>
      </c>
      <c r="J21" s="61">
        <f>IF(Data!X19="","",1.67*D21/H21)</f>
      </c>
      <c r="K21" s="62">
        <f>IF(Data!X19="","",23.67*D21*($E$3)^0.5/(G21*E21))</f>
      </c>
      <c r="L21" s="63">
        <f>IF(Data!X19="","",I21*D21*$E$3)</f>
      </c>
      <c r="M21" s="64">
        <f>IF(Data!Z19="","",Data!Z19)</f>
        <v>33.2</v>
      </c>
      <c r="N21" s="60">
        <f>IF(Data!Z19="","",Data!R19)</f>
        <v>0.63</v>
      </c>
      <c r="O21" s="65">
        <f>IF(Data!Z19="","",Data!W19)</f>
        <v>0.68</v>
      </c>
      <c r="P21" s="65">
        <f>IF(Data!Z19="","",(1-SIN(PI()/180*M21))/(1+SIN(PI()/180*M21)))</f>
        <v>0.29235430878642077</v>
      </c>
      <c r="Q21" s="65">
        <f>IF(Data!Z19="","",1/P21)</f>
        <v>3.4205071379007768</v>
      </c>
      <c r="R21" s="59">
        <f>IF(Data!Z19="","",Data!V19)</f>
        <v>115</v>
      </c>
      <c r="S21" s="59">
        <f>IF(Data!Z19="","",R21)</f>
        <v>115</v>
      </c>
      <c r="T21" s="60">
        <f>IF(Data!Z19="","",N21*2*SIN(PI()/180*M21)/(1-SIN(PI()/180*M21)))</f>
        <v>1.5249194968774893</v>
      </c>
      <c r="U21" s="61">
        <f>IF(Data!Z19="","",T21/(1.2*S21))</f>
        <v>0.011050141281720938</v>
      </c>
      <c r="V21" s="60">
        <f>IF(Data!Z19="","",2.5*U21*$E$3)</f>
        <v>1.685146545462443</v>
      </c>
      <c r="W21" s="66">
        <f>IF(Data!Z19="","",N21*100*MIN(X21,Y21))</f>
        <v>1163.414517981567</v>
      </c>
      <c r="X21" s="67">
        <f>IF(Data!Z19="","",$E$3/100*(Q21-P21)+A21*Q21*TAN(PI()/180*M21)*TAN(PI()/180*(45+M21/2)))</f>
        <v>18.466897110818525</v>
      </c>
      <c r="Y21" s="67">
        <f>IF(Data!Z19="","",$E$3/100*(Q21^3+2*O21*Q21^2*TAN(PI()/180*M21)+TAN(PI()/180*M21)-P21))</f>
        <v>30.98428972092112</v>
      </c>
    </row>
    <row r="22" spans="1:25" ht="15">
      <c r="A22" s="55">
        <f>Data!A20</f>
        <v>4.2</v>
      </c>
      <c r="B22" s="56">
        <f t="shared" si="0"/>
        <v>13.77936</v>
      </c>
      <c r="C22" s="57">
        <f>Data!T20</f>
        <v>0.42</v>
      </c>
      <c r="D22" s="58">
        <f>IF(Data!X20="","",Data!X20)</f>
        <v>0.28</v>
      </c>
      <c r="E22" s="59">
        <f>IF(Data!X20="","",Data!V20)</f>
        <v>32</v>
      </c>
      <c r="F22" s="60">
        <f>IF(Data!X20="","",Data!R20)</f>
        <v>0.643</v>
      </c>
      <c r="G22" s="59">
        <f>IF(Data!X20="","",10)</f>
        <v>10</v>
      </c>
      <c r="H22" s="59">
        <f>IF(Data!X20="","",G22*E22)</f>
        <v>320</v>
      </c>
      <c r="I22" s="59">
        <f>IF(Data!X20="","",MIN(9,3+E22/C22+0.5*A22*100/$E$3))</f>
        <v>9</v>
      </c>
      <c r="J22" s="61">
        <f>IF(Data!X20="","",1.67*D22/H22)</f>
        <v>0.00146125</v>
      </c>
      <c r="K22" s="62">
        <f>IF(Data!X20="","",23.67*D22*($E$3)^0.5/(G22*E22))</f>
        <v>0.16176003360012173</v>
      </c>
      <c r="L22" s="63">
        <f>IF(Data!X20="","",I22*D22*$E$3)</f>
        <v>153.72000000000003</v>
      </c>
      <c r="M22" s="64">
        <f>IF(Data!Z20="","",Data!Z20)</f>
      </c>
      <c r="N22" s="60">
        <f>IF(Data!Z20="","",Data!R20)</f>
      </c>
      <c r="O22" s="65">
        <f>IF(Data!Z20="","",Data!W20)</f>
      </c>
      <c r="P22" s="65">
        <f>IF(Data!Z20="","",(1-SIN(PI()/180*M22))/(1+SIN(PI()/180*M22)))</f>
      </c>
      <c r="Q22" s="65">
        <f>IF(Data!Z20="","",1/P22)</f>
      </c>
      <c r="R22" s="59">
        <f>IF(Data!Z20="","",Data!V20)</f>
      </c>
      <c r="S22" s="59">
        <f>IF(Data!Z20="","",R22)</f>
      </c>
      <c r="T22" s="60">
        <f>IF(Data!Z20="","",N22*2*SIN(PI()/180*M22)/(1-SIN(PI()/180*M22)))</f>
      </c>
      <c r="U22" s="61">
        <f>IF(Data!Z20="","",T22/(1.2*S22))</f>
      </c>
      <c r="V22" s="60">
        <f>IF(Data!Z20="","",2.5*U22*$E$3)</f>
      </c>
      <c r="W22" s="66">
        <f>IF(Data!Z20="","",N22*100*MIN(X22,Y22))</f>
      </c>
      <c r="X22" s="67">
        <f>IF(Data!Z20="","",$E$3/100*(Q22-P22)+A22*Q22*TAN(PI()/180*M22)*TAN(PI()/180*(45+M22/2)))</f>
      </c>
      <c r="Y22" s="67">
        <f>IF(Data!Z20="","",$E$3/100*(Q22^3+2*O22*Q22^2*TAN(PI()/180*M22)+TAN(PI()/180*M22)-P22))</f>
      </c>
    </row>
    <row r="23" spans="1:25" ht="15">
      <c r="A23" s="55">
        <f>Data!A21</f>
        <v>4.4</v>
      </c>
      <c r="B23" s="56">
        <f t="shared" si="0"/>
        <v>14.435520000000002</v>
      </c>
      <c r="C23" s="57">
        <f>Data!T21</f>
        <v>1.39</v>
      </c>
      <c r="D23" s="58">
        <f>IF(Data!X21="","",Data!X21)</f>
      </c>
      <c r="E23" s="59">
        <f>IF(Data!X21="","",Data!V21)</f>
      </c>
      <c r="F23" s="60">
        <f>IF(Data!X21="","",Data!R21)</f>
      </c>
      <c r="G23" s="59">
        <f>IF(Data!X21="","",10)</f>
      </c>
      <c r="H23" s="59">
        <f>IF(Data!X21="","",G23*E23)</f>
      </c>
      <c r="I23" s="59">
        <f>IF(Data!X21="","",MIN(9,3+E23/C23+0.5*A23*100/$E$3))</f>
      </c>
      <c r="J23" s="61">
        <f>IF(Data!X21="","",1.67*D23/H23)</f>
      </c>
      <c r="K23" s="62">
        <f>IF(Data!X21="","",23.67*D23*($E$3)^0.5/(G23*E23))</f>
      </c>
      <c r="L23" s="63">
        <f>IF(Data!X21="","",I23*D23*$E$3)</f>
      </c>
      <c r="M23" s="64">
        <f>IF(Data!Z21="","",Data!Z21)</f>
        <v>36</v>
      </c>
      <c r="N23" s="60">
        <f>IF(Data!Z21="","",Data!R21)</f>
        <v>0.656</v>
      </c>
      <c r="O23" s="65">
        <f>IF(Data!Z21="","",Data!W21)</f>
        <v>0.65</v>
      </c>
      <c r="P23" s="65">
        <f>IF(Data!Z21="","",(1-SIN(PI()/180*M23))/(1+SIN(PI()/180*M23)))</f>
        <v>0.2596161836824997</v>
      </c>
      <c r="Q23" s="65">
        <f>IF(Data!Z21="","",1/P23)</f>
        <v>3.8518399963191827</v>
      </c>
      <c r="R23" s="59">
        <f>IF(Data!Z21="","",Data!V21)</f>
        <v>109</v>
      </c>
      <c r="S23" s="59">
        <f>IF(Data!Z21="","",R23)</f>
        <v>109</v>
      </c>
      <c r="T23" s="60">
        <f>IF(Data!Z21="","",N23*2*SIN(PI()/180*M23)/(1-SIN(PI()/180*M23)))</f>
        <v>1.8708070375853838</v>
      </c>
      <c r="U23" s="61">
        <f>IF(Data!Z21="","",T23/(1.2*S23))</f>
        <v>0.014302806097747584</v>
      </c>
      <c r="V23" s="60">
        <f>IF(Data!Z21="","",2.5*U23*$E$3)</f>
        <v>2.1811779299065064</v>
      </c>
      <c r="W23" s="66">
        <f>IF(Data!Z21="","",N23*100*MIN(X23,Y23))</f>
        <v>1729.0772900951624</v>
      </c>
      <c r="X23" s="67">
        <f>IF(Data!Z21="","",$E$3/100*(Q23-P23)+A23*Q23*TAN(PI()/180*M23)*TAN(PI()/180*(45+M23/2)))</f>
        <v>26.357885519743327</v>
      </c>
      <c r="Y23" s="67">
        <f>IF(Data!Z21="","",$E$3/100*(Q23^3+2*O23*Q23^2*TAN(PI()/180*M23)+TAN(PI()/180*M23)-P23))</f>
        <v>43.693522262199465</v>
      </c>
    </row>
    <row r="24" spans="1:25" ht="15">
      <c r="A24" s="55">
        <f>Data!A22</f>
        <v>4.6</v>
      </c>
      <c r="B24" s="56">
        <f t="shared" si="0"/>
        <v>15.09168</v>
      </c>
      <c r="C24" s="57">
        <f>Data!T22</f>
        <v>1.94</v>
      </c>
      <c r="D24" s="58">
        <f>IF(Data!X22="","",Data!X22)</f>
      </c>
      <c r="E24" s="59">
        <f>IF(Data!X22="","",Data!V22)</f>
      </c>
      <c r="F24" s="60">
        <f>IF(Data!X22="","",Data!R22)</f>
      </c>
      <c r="G24" s="59">
        <f>IF(Data!X22="","",10)</f>
      </c>
      <c r="H24" s="59">
        <f>IF(Data!X22="","",G24*E24)</f>
      </c>
      <c r="I24" s="59">
        <f>IF(Data!X22="","",MIN(9,3+E24/C24+0.5*A24*100/$E$3))</f>
      </c>
      <c r="J24" s="61">
        <f>IF(Data!X22="","",1.67*D24/H24)</f>
      </c>
      <c r="K24" s="62">
        <f>IF(Data!X22="","",23.67*D24*($E$3)^0.5/(G24*E24))</f>
      </c>
      <c r="L24" s="63">
        <f>IF(Data!X22="","",I24*D24*$E$3)</f>
      </c>
      <c r="M24" s="64">
        <f>IF(Data!Z22="","",Data!Z22)</f>
        <v>36.4</v>
      </c>
      <c r="N24" s="60">
        <f>IF(Data!Z22="","",Data!R22)</f>
        <v>0.67</v>
      </c>
      <c r="O24" s="65">
        <f>IF(Data!Z22="","",Data!W22)</f>
        <v>0.63</v>
      </c>
      <c r="P24" s="65">
        <f>IF(Data!Z22="","",(1-SIN(PI()/180*M24))/(1+SIN(PI()/180*M24)))</f>
        <v>0.2551627301612493</v>
      </c>
      <c r="Q24" s="65">
        <f>IF(Data!Z22="","",1/P24)</f>
        <v>3.9190676450595</v>
      </c>
      <c r="R24" s="59">
        <f>IF(Data!Z22="","",Data!V22)</f>
        <v>151</v>
      </c>
      <c r="S24" s="59">
        <f>IF(Data!Z22="","",R24)</f>
        <v>151</v>
      </c>
      <c r="T24" s="60">
        <f>IF(Data!Z22="","",N24*2*SIN(PI()/180*M24)/(1-SIN(PI()/180*M24)))</f>
        <v>1.9557753221898655</v>
      </c>
      <c r="U24" s="61">
        <f>IF(Data!Z22="","",T24/(1.2*S24))</f>
        <v>0.010793462042990429</v>
      </c>
      <c r="V24" s="60">
        <f>IF(Data!Z22="","",2.5*U24*$E$3)</f>
        <v>1.6460029615560403</v>
      </c>
      <c r="W24" s="66">
        <f>IF(Data!Z22="","",N24*100*MIN(X24,Y24))</f>
        <v>1912.6514246979186</v>
      </c>
      <c r="X24" s="67">
        <f>IF(Data!Z22="","",$E$3/100*(Q24-P24)+A24*Q24*TAN(PI()/180*M24)*TAN(PI()/180*(45+M24/2)))</f>
        <v>28.547036189521172</v>
      </c>
      <c r="Y24" s="67">
        <f>IF(Data!Z22="","",$E$3/100*(Q24^3+2*O24*Q24^2*TAN(PI()/180*M24)+TAN(PI()/180*M24)-P24))</f>
        <v>45.71539991765968</v>
      </c>
    </row>
    <row r="25" spans="1:25" ht="15">
      <c r="A25" s="55">
        <f>Data!A23</f>
        <v>4.8</v>
      </c>
      <c r="B25" s="56">
        <f t="shared" si="0"/>
        <v>15.74784</v>
      </c>
      <c r="C25" s="57">
        <f>Data!T23</f>
        <v>1.73</v>
      </c>
      <c r="D25" s="58">
        <f>IF(Data!X23="","",Data!X23)</f>
      </c>
      <c r="E25" s="59">
        <f>IF(Data!X23="","",Data!V23)</f>
      </c>
      <c r="F25" s="60">
        <f>IF(Data!X23="","",Data!R23)</f>
      </c>
      <c r="G25" s="59">
        <f>IF(Data!X23="","",10)</f>
      </c>
      <c r="H25" s="59">
        <f>IF(Data!X23="","",G25*E25)</f>
      </c>
      <c r="I25" s="59">
        <f>IF(Data!X23="","",MIN(9,3+E25/C25+0.5*A25*100/$E$3))</f>
      </c>
      <c r="J25" s="61">
        <f>IF(Data!X23="","",1.67*D25/H25)</f>
      </c>
      <c r="K25" s="62">
        <f>IF(Data!X23="","",23.67*D25*($E$3)^0.5/(G25*E25))</f>
      </c>
      <c r="L25" s="63">
        <f>IF(Data!X23="","",I25*D25*$E$3)</f>
      </c>
      <c r="M25" s="64">
        <f>IF(Data!Z23="","",Data!Z23)</f>
        <v>36.6</v>
      </c>
      <c r="N25" s="60">
        <f>IF(Data!Z23="","",Data!R23)</f>
        <v>0.685</v>
      </c>
      <c r="O25" s="65">
        <f>IF(Data!Z23="","",Data!W23)</f>
        <v>0.58</v>
      </c>
      <c r="P25" s="65">
        <f>IF(Data!Z23="","",(1-SIN(PI()/180*M25))/(1+SIN(PI()/180*M25)))</f>
        <v>0.25295629166478306</v>
      </c>
      <c r="Q25" s="65">
        <f>IF(Data!Z23="","",1/P25)</f>
        <v>3.953252134662051</v>
      </c>
      <c r="R25" s="59">
        <f>IF(Data!Z23="","",Data!V23)</f>
        <v>123</v>
      </c>
      <c r="S25" s="59">
        <f>IF(Data!Z23="","",R25)</f>
        <v>123</v>
      </c>
      <c r="T25" s="60">
        <f>IF(Data!Z23="","",N25*2*SIN(PI()/180*M25)/(1-SIN(PI()/180*M25)))</f>
        <v>2.022977712243505</v>
      </c>
      <c r="U25" s="61">
        <f>IF(Data!Z23="","",T25/(1.2*S25))</f>
        <v>0.013705811058560334</v>
      </c>
      <c r="V25" s="60">
        <f>IF(Data!Z23="","",2.5*U25*$E$3)</f>
        <v>2.090136186430451</v>
      </c>
      <c r="W25" s="66">
        <f>IF(Data!Z23="","",N25*100*MIN(X25,Y25))</f>
        <v>2073.9786920317333</v>
      </c>
      <c r="X25" s="67">
        <f>IF(Data!Z23="","",$E$3/100*(Q25-P25)+A25*Q25*TAN(PI()/180*M25)*TAN(PI()/180*(45+M25/2)))</f>
        <v>30.277061197543553</v>
      </c>
      <c r="Y25" s="67">
        <f>IF(Data!Z23="","",$E$3/100*(Q25^3+2*O25*Q25^2*TAN(PI()/180*M25)+TAN(PI()/180*M25)-P25))</f>
        <v>46.198658491989</v>
      </c>
    </row>
    <row r="26" spans="1:25" ht="15">
      <c r="A26" s="55">
        <f>Data!A24</f>
        <v>5</v>
      </c>
      <c r="B26" s="56">
        <f t="shared" si="0"/>
        <v>16.404</v>
      </c>
      <c r="C26" s="57">
        <f>Data!T24</f>
        <v>2.24</v>
      </c>
      <c r="D26" s="58">
        <f>IF(Data!X24="","",Data!X24)</f>
      </c>
      <c r="E26" s="59">
        <f>IF(Data!X24="","",Data!V24)</f>
      </c>
      <c r="F26" s="60">
        <f>IF(Data!X24="","",Data!R24)</f>
      </c>
      <c r="G26" s="59">
        <f>IF(Data!X24="","",10)</f>
      </c>
      <c r="H26" s="59">
        <f>IF(Data!X24="","",G26*E26)</f>
      </c>
      <c r="I26" s="59">
        <f>IF(Data!X24="","",MIN(9,3+E26/C26+0.5*A26*100/$E$3))</f>
      </c>
      <c r="J26" s="61">
        <f>IF(Data!X24="","",1.67*D26/H26)</f>
      </c>
      <c r="K26" s="62">
        <f>IF(Data!X24="","",23.67*D26*($E$3)^0.5/(G26*E26))</f>
      </c>
      <c r="L26" s="63">
        <f>IF(Data!X24="","",I26*D26*$E$3)</f>
      </c>
      <c r="M26" s="64">
        <f>IF(Data!Z24="","",Data!Z24)</f>
        <v>39</v>
      </c>
      <c r="N26" s="60">
        <f>IF(Data!Z24="","",Data!R24)</f>
        <v>0.701</v>
      </c>
      <c r="O26" s="65">
        <f>IF(Data!Z24="","",Data!W24)</f>
        <v>0.81</v>
      </c>
      <c r="P26" s="65">
        <f>IF(Data!Z24="","",(1-SIN(PI()/180*M26))/(1+SIN(PI()/180*M26)))</f>
        <v>0.22750565879269374</v>
      </c>
      <c r="Q26" s="65">
        <f>IF(Data!Z24="","",1/P26)</f>
        <v>4.395495062877595</v>
      </c>
      <c r="R26" s="59">
        <f>IF(Data!Z24="","",Data!V24)</f>
        <v>298</v>
      </c>
      <c r="S26" s="59">
        <f>IF(Data!Z24="","",R26)</f>
        <v>298</v>
      </c>
      <c r="T26" s="60">
        <f>IF(Data!Z24="","",N26*2*SIN(PI()/180*M26)/(1-SIN(PI()/180*M26)))</f>
        <v>2.380242039077194</v>
      </c>
      <c r="U26" s="61">
        <f>IF(Data!Z24="","",T26/(1.2*S26))</f>
        <v>0.0066561578273970756</v>
      </c>
      <c r="V26" s="60">
        <f>IF(Data!Z24="","",2.5*U26*$E$3)</f>
        <v>1.015064068678054</v>
      </c>
      <c r="W26" s="66">
        <f>IF(Data!Z24="","",N26*100*MIN(X26,Y26))</f>
        <v>2793.8129277124503</v>
      </c>
      <c r="X26" s="67">
        <f>IF(Data!Z24="","",$E$3/100*(Q26-P26)+A26*Q26*TAN(PI()/180*M26)*TAN(PI()/180*(45+M26/2)))</f>
        <v>39.85467799875108</v>
      </c>
      <c r="Y26" s="67">
        <f>IF(Data!Z24="","",$E$3/100*(Q26^3+2*O26*Q26^2*TAN(PI()/180*M26)+TAN(PI()/180*M26)-P26))</f>
        <v>67.61870640821479</v>
      </c>
    </row>
    <row r="27" spans="1:25" ht="15">
      <c r="A27" s="55">
        <f>Data!A25</f>
        <v>5.2</v>
      </c>
      <c r="B27" s="56">
        <f t="shared" si="0"/>
        <v>17.06016</v>
      </c>
      <c r="C27" s="57">
        <f>Data!T25</f>
        <v>2.32</v>
      </c>
      <c r="D27" s="58">
        <f>IF(Data!X25="","",Data!X25)</f>
      </c>
      <c r="E27" s="59">
        <f>IF(Data!X25="","",Data!V25)</f>
      </c>
      <c r="F27" s="60">
        <f>IF(Data!X25="","",Data!R25)</f>
      </c>
      <c r="G27" s="59">
        <f>IF(Data!X25="","",10)</f>
      </c>
      <c r="H27" s="59">
        <f>IF(Data!X25="","",G27*E27)</f>
      </c>
      <c r="I27" s="59">
        <f>IF(Data!X25="","",MIN(9,3+E27/C27+0.5*A27*100/$E$3))</f>
      </c>
      <c r="J27" s="61">
        <f>IF(Data!X25="","",1.67*D27/H27)</f>
      </c>
      <c r="K27" s="62">
        <f>IF(Data!X25="","",23.67*D27*($E$3)^0.5/(G27*E27))</f>
      </c>
      <c r="L27" s="63">
        <f>IF(Data!X25="","",I27*D27*$E$3)</f>
      </c>
      <c r="M27" s="64">
        <f>IF(Data!Z25="","",Data!Z25)</f>
        <v>39.3</v>
      </c>
      <c r="N27" s="60">
        <f>IF(Data!Z25="","",Data!R25)</f>
        <v>0.718</v>
      </c>
      <c r="O27" s="65">
        <f>IF(Data!Z25="","",Data!W25)</f>
        <v>0.69</v>
      </c>
      <c r="P27" s="65">
        <f>IF(Data!Z25="","",(1-SIN(PI()/180*M27))/(1+SIN(PI()/180*M27)))</f>
        <v>0.22445415733483232</v>
      </c>
      <c r="Q27" s="65">
        <f>IF(Data!Z25="","",1/P27)</f>
        <v>4.455252742359489</v>
      </c>
      <c r="R27" s="59">
        <f>IF(Data!Z25="","",Data!V25)</f>
        <v>261</v>
      </c>
      <c r="S27" s="59">
        <f>IF(Data!Z25="","",R27)</f>
        <v>261</v>
      </c>
      <c r="T27" s="60">
        <f>IF(Data!Z25="","",N27*2*SIN(PI()/180*M27)/(1-SIN(PI()/180*M27)))</f>
        <v>2.4808714690141134</v>
      </c>
      <c r="U27" s="61">
        <f>IF(Data!Z25="","",T27/(1.2*S27))</f>
        <v>0.007921045558793466</v>
      </c>
      <c r="V27" s="60">
        <f>IF(Data!Z25="","",2.5*U27*$E$3)</f>
        <v>1.2079594477160036</v>
      </c>
      <c r="W27" s="66">
        <f>IF(Data!Z25="","",N27*100*MIN(X27,Y27))</f>
        <v>3059.056964526212</v>
      </c>
      <c r="X27" s="67">
        <f>IF(Data!Z25="","",$E$3/100*(Q27-P27)+A27*Q27*TAN(PI()/180*M27)*TAN(PI()/180*(45+M27/2)))</f>
        <v>42.605250202314934</v>
      </c>
      <c r="Y27" s="67">
        <f>IF(Data!Z25="","",$E$3/100*(Q27^3+2*O27*Q27^2*TAN(PI()/180*M27)+TAN(PI()/180*M27)-P27))</f>
        <v>67.98308248431864</v>
      </c>
    </row>
    <row r="28" spans="1:25" ht="15">
      <c r="A28" s="55">
        <f>Data!A26</f>
        <v>5.4</v>
      </c>
      <c r="B28" s="56">
        <f t="shared" si="0"/>
        <v>17.716320000000003</v>
      </c>
      <c r="C28" s="57">
        <f>Data!T26</f>
        <v>2.36</v>
      </c>
      <c r="D28" s="58">
        <f>IF(Data!X26="","",Data!X26)</f>
      </c>
      <c r="E28" s="59">
        <f>IF(Data!X26="","",Data!V26)</f>
      </c>
      <c r="F28" s="60">
        <f>IF(Data!X26="","",Data!R26)</f>
      </c>
      <c r="G28" s="59">
        <f>IF(Data!X26="","",10)</f>
      </c>
      <c r="H28" s="59">
        <f>IF(Data!X26="","",G28*E28)</f>
      </c>
      <c r="I28" s="59">
        <f>IF(Data!X26="","",MIN(9,3+E28/C28+0.5*A28*100/$E$3))</f>
      </c>
      <c r="J28" s="61">
        <f>IF(Data!X26="","",1.67*D28/H28)</f>
      </c>
      <c r="K28" s="62">
        <f>IF(Data!X26="","",23.67*D28*($E$3)^0.5/(G28*E28))</f>
      </c>
      <c r="L28" s="63">
        <f>IF(Data!X26="","",I28*D28*$E$3)</f>
      </c>
      <c r="M28" s="64">
        <f>IF(Data!Z26="","",Data!Z26)</f>
        <v>42.4</v>
      </c>
      <c r="N28" s="60">
        <f>IF(Data!Z26="","",Data!R26)</f>
        <v>0.736</v>
      </c>
      <c r="O28" s="65">
        <f>IF(Data!Z26="","",Data!W26)</f>
        <v>0.68</v>
      </c>
      <c r="P28" s="65">
        <f>IF(Data!Z26="","",(1-SIN(PI()/180*M28))/(1+SIN(PI()/180*M28)))</f>
        <v>0.19452735350052777</v>
      </c>
      <c r="Q28" s="65">
        <f>IF(Data!Z26="","",1/P28)</f>
        <v>5.140665217538606</v>
      </c>
      <c r="R28" s="59">
        <f>IF(Data!Z26="","",Data!V26)</f>
        <v>324</v>
      </c>
      <c r="S28" s="59">
        <f>IF(Data!Z26="","",R28)</f>
        <v>324</v>
      </c>
      <c r="T28" s="60">
        <f>IF(Data!Z26="","",N28*2*SIN(PI()/180*M28)/(1-SIN(PI()/180*M28)))</f>
        <v>3.0475296001084144</v>
      </c>
      <c r="U28" s="61">
        <f>IF(Data!Z26="","",T28/(1.2*S28))</f>
        <v>0.00783829629657514</v>
      </c>
      <c r="V28" s="60">
        <f>IF(Data!Z26="","",2.5*U28*$E$3)</f>
        <v>1.1953401852277088</v>
      </c>
      <c r="W28" s="66">
        <f>IF(Data!Z26="","",N28*100*MIN(X28,Y28))</f>
        <v>4451.970747511953</v>
      </c>
      <c r="X28" s="67">
        <f>IF(Data!Z26="","",$E$3/100*(Q28-P28)+A28*Q28*TAN(PI()/180*M28)*TAN(PI()/180*(45+M28/2)))</f>
        <v>60.488732982499364</v>
      </c>
      <c r="Y28" s="67">
        <f>IF(Data!Z26="","",$E$3/100*(Q28^3+2*O28*Q28^2*TAN(PI()/180*M28)+TAN(PI()/180*M28)-P28))</f>
        <v>103.32531584349333</v>
      </c>
    </row>
    <row r="29" spans="1:25" ht="15">
      <c r="A29" s="55">
        <f>Data!A27</f>
        <v>5.6</v>
      </c>
      <c r="B29" s="56">
        <f t="shared" si="0"/>
        <v>18.37248</v>
      </c>
      <c r="C29" s="57">
        <f>Data!T27</f>
        <v>1.6</v>
      </c>
      <c r="D29" s="58">
        <f>IF(Data!X27="","",Data!X27)</f>
      </c>
      <c r="E29" s="59">
        <f>IF(Data!X27="","",Data!V27)</f>
      </c>
      <c r="F29" s="60">
        <f>IF(Data!X27="","",Data!R27)</f>
      </c>
      <c r="G29" s="59">
        <f>IF(Data!X27="","",10)</f>
      </c>
      <c r="H29" s="59">
        <f>IF(Data!X27="","",G29*E29)</f>
      </c>
      <c r="I29" s="59">
        <f>IF(Data!X27="","",MIN(9,3+E29/C29+0.5*A29*100/$E$3))</f>
      </c>
      <c r="J29" s="61">
        <f>IF(Data!X27="","",1.67*D29/H29)</f>
      </c>
      <c r="K29" s="62">
        <f>IF(Data!X27="","",23.67*D29*($E$3)^0.5/(G29*E29))</f>
      </c>
      <c r="L29" s="63">
        <f>IF(Data!X27="","",I29*D29*$E$3)</f>
      </c>
      <c r="M29" s="64">
        <f>IF(Data!Z27="","",Data!Z27)</f>
        <v>40.4</v>
      </c>
      <c r="N29" s="60">
        <f>IF(Data!Z27="","",Data!R27)</f>
        <v>0.754</v>
      </c>
      <c r="O29" s="65">
        <f>IF(Data!Z27="","",Data!W27)</f>
        <v>1.15</v>
      </c>
      <c r="P29" s="65">
        <f>IF(Data!Z27="","",(1-SIN(PI()/180*M29))/(1+SIN(PI()/180*M29)))</f>
        <v>0.21350394392415653</v>
      </c>
      <c r="Q29" s="65">
        <f>IF(Data!Z27="","",1/P29)</f>
        <v>4.6837542277684205</v>
      </c>
      <c r="R29" s="59">
        <f>IF(Data!Z27="","",Data!V27)</f>
        <v>364</v>
      </c>
      <c r="S29" s="59">
        <f>IF(Data!Z27="","",R29)</f>
        <v>364</v>
      </c>
      <c r="T29" s="60">
        <f>IF(Data!Z27="","",N29*2*SIN(PI()/180*M29)/(1-SIN(PI()/180*M29)))</f>
        <v>2.7775506877373894</v>
      </c>
      <c r="U29" s="61">
        <f>IF(Data!Z27="","",T29/(1.2*S29))</f>
        <v>0.00635886146460025</v>
      </c>
      <c r="V29" s="60">
        <f>IF(Data!Z27="","",2.5*U29*$E$3)</f>
        <v>0.9697263733515382</v>
      </c>
      <c r="W29" s="66">
        <f>IF(Data!Z27="","",N29*100*MIN(X29,Y29))</f>
        <v>3848.226828983836</v>
      </c>
      <c r="X29" s="67">
        <f>IF(Data!Z27="","",$E$3/100*(Q29-P29)+A29*Q29*TAN(PI()/180*M29)*TAN(PI()/180*(45+M29/2)))</f>
        <v>51.03749110058138</v>
      </c>
      <c r="Y29" s="67">
        <f>IF(Data!Z27="","",$E$3/100*(Q29^3+2*O29*Q29^2*TAN(PI()/180*M29)+TAN(PI()/180*M29)-P29))</f>
        <v>89.2609414257083</v>
      </c>
    </row>
    <row r="30" spans="1:25" ht="15">
      <c r="A30" s="55">
        <f>Data!A28</f>
        <v>5.8</v>
      </c>
      <c r="B30" s="56">
        <f t="shared" si="0"/>
        <v>19.02864</v>
      </c>
      <c r="C30" s="57">
        <f>Data!T28</f>
        <v>1.67</v>
      </c>
      <c r="D30" s="58">
        <f>IF(Data!X28="","",Data!X28)</f>
      </c>
      <c r="E30" s="59">
        <f>IF(Data!X28="","",Data!V28)</f>
      </c>
      <c r="F30" s="60">
        <f>IF(Data!X28="","",Data!R28)</f>
      </c>
      <c r="G30" s="59">
        <f>IF(Data!X28="","",10)</f>
      </c>
      <c r="H30" s="59">
        <f>IF(Data!X28="","",G30*E30)</f>
      </c>
      <c r="I30" s="59">
        <f>IF(Data!X28="","",MIN(9,3+E30/C30+0.5*A30*100/$E$3))</f>
      </c>
      <c r="J30" s="61">
        <f>IF(Data!X28="","",1.67*D30/H30)</f>
      </c>
      <c r="K30" s="62">
        <f>IF(Data!X28="","",23.67*D30*($E$3)^0.5/(G30*E30))</f>
      </c>
      <c r="L30" s="63">
        <f>IF(Data!X28="","",I30*D30*$E$3)</f>
      </c>
      <c r="M30" s="64">
        <f>IF(Data!Z28="","",Data!Z28)</f>
        <v>40.6</v>
      </c>
      <c r="N30" s="60">
        <f>IF(Data!Z28="","",Data!R28)</f>
        <v>0.773</v>
      </c>
      <c r="O30" s="65">
        <f>IF(Data!Z28="","",Data!W28)</f>
        <v>1</v>
      </c>
      <c r="P30" s="65">
        <f>IF(Data!Z28="","",(1-SIN(PI()/180*M30))/(1+SIN(PI()/180*M30)))</f>
        <v>0.21155272421964874</v>
      </c>
      <c r="Q30" s="65">
        <f>IF(Data!Z28="","",1/P30)</f>
        <v>4.7269540190923305</v>
      </c>
      <c r="R30" s="59">
        <f>IF(Data!Z28="","",Data!V28)</f>
        <v>334</v>
      </c>
      <c r="S30" s="59">
        <f>IF(Data!Z28="","",R30)</f>
        <v>334</v>
      </c>
      <c r="T30" s="60">
        <f>IF(Data!Z28="","",N30*2*SIN(PI()/180*M30)/(1-SIN(PI()/180*M30)))</f>
        <v>2.8809354567583716</v>
      </c>
      <c r="U30" s="61">
        <f>IF(Data!Z28="","",T30/(1.2*S30))</f>
        <v>0.007187962716463003</v>
      </c>
      <c r="V30" s="60">
        <f>IF(Data!Z28="","",2.5*U30*$E$3)</f>
        <v>1.0961643142606081</v>
      </c>
      <c r="W30" s="66">
        <f>IF(Data!Z28="","",N30*100*MIN(X30,Y30))</f>
        <v>4162.1490537173095</v>
      </c>
      <c r="X30" s="67">
        <f>IF(Data!Z28="","",$E$3/100*(Q30-P30)+A30*Q30*TAN(PI()/180*M30)*TAN(PI()/180*(45+M30/2)))</f>
        <v>53.84410160048266</v>
      </c>
      <c r="Y30" s="67">
        <f>IF(Data!Z28="","",$E$3/100*(Q30^3+2*O30*Q30^2*TAN(PI()/180*M30)+TAN(PI()/180*M30)-P30))</f>
        <v>88.18615507627199</v>
      </c>
    </row>
    <row r="31" spans="1:25" ht="15">
      <c r="A31" s="55">
        <f>Data!A29</f>
        <v>6</v>
      </c>
      <c r="B31" s="56">
        <f t="shared" si="0"/>
        <v>19.684800000000003</v>
      </c>
      <c r="C31" s="57">
        <f>Data!T29</f>
        <v>1.67</v>
      </c>
      <c r="D31" s="58">
        <f>IF(Data!X29="","",Data!X29)</f>
      </c>
      <c r="E31" s="59">
        <f>IF(Data!X29="","",Data!V29)</f>
      </c>
      <c r="F31" s="60">
        <f>IF(Data!X29="","",Data!R29)</f>
      </c>
      <c r="G31" s="59">
        <f>IF(Data!X29="","",10)</f>
      </c>
      <c r="H31" s="59">
        <f>IF(Data!X29="","",G31*E31)</f>
      </c>
      <c r="I31" s="59">
        <f>IF(Data!X29="","",MIN(9,3+E31/C31+0.5*A31*100/$E$3))</f>
      </c>
      <c r="J31" s="61">
        <f>IF(Data!X29="","",1.67*D31/H31)</f>
      </c>
      <c r="K31" s="62">
        <f>IF(Data!X29="","",23.67*D31*($E$3)^0.5/(G31*E31))</f>
      </c>
      <c r="L31" s="63">
        <f>IF(Data!X29="","",I31*D31*$E$3)</f>
      </c>
      <c r="M31" s="64">
        <f>IF(Data!Z29="","",Data!Z29)</f>
        <v>40.4</v>
      </c>
      <c r="N31" s="60">
        <f>IF(Data!Z29="","",Data!R29)</f>
        <v>0.791</v>
      </c>
      <c r="O31" s="65">
        <f>IF(Data!Z29="","",Data!W29)</f>
        <v>0.92</v>
      </c>
      <c r="P31" s="65">
        <f>IF(Data!Z29="","",(1-SIN(PI()/180*M31))/(1+SIN(PI()/180*M31)))</f>
        <v>0.21350394392415653</v>
      </c>
      <c r="Q31" s="65">
        <f>IF(Data!Z29="","",1/P31)</f>
        <v>4.6837542277684205</v>
      </c>
      <c r="R31" s="59">
        <f>IF(Data!Z29="","",Data!V29)</f>
        <v>309</v>
      </c>
      <c r="S31" s="59">
        <f>IF(Data!Z29="","",R31)</f>
        <v>309</v>
      </c>
      <c r="T31" s="60">
        <f>IF(Data!Z29="","",N31*2*SIN(PI()/180*M31)/(1-SIN(PI()/180*M31)))</f>
        <v>2.9138495941648213</v>
      </c>
      <c r="U31" s="61">
        <f>IF(Data!Z29="","",T31/(1.2*S31))</f>
        <v>0.007858278301415375</v>
      </c>
      <c r="V31" s="60">
        <f>IF(Data!Z29="","",2.5*U31*$E$3)</f>
        <v>1.1983874409658446</v>
      </c>
      <c r="W31" s="66">
        <f>IF(Data!Z29="","",N31*100*MIN(X31,Y31))</f>
        <v>4310.020653171004</v>
      </c>
      <c r="X31" s="67">
        <f>IF(Data!Z29="","",$E$3/100*(Q31-P31)+A31*Q31*TAN(PI()/180*M31)*TAN(PI()/180*(45+M31/2)))</f>
        <v>54.48825098825541</v>
      </c>
      <c r="Y31" s="67">
        <f>IF(Data!Z29="","",$E$3/100*(Q31^3+2*O31*Q31^2*TAN(PI()/180*M31)+TAN(PI()/180*M31)-P31))</f>
        <v>84.02204918503045</v>
      </c>
    </row>
    <row r="32" spans="1:25" ht="15">
      <c r="A32" s="55">
        <f>Data!A30</f>
        <v>6.2</v>
      </c>
      <c r="B32" s="56">
        <f t="shared" si="0"/>
        <v>20.340960000000003</v>
      </c>
      <c r="C32" s="57">
        <f>Data!T30</f>
        <v>2.21</v>
      </c>
      <c r="D32" s="58">
        <f>IF(Data!X30="","",Data!X30)</f>
      </c>
      <c r="E32" s="59">
        <f>IF(Data!X30="","",Data!V30)</f>
      </c>
      <c r="F32" s="60">
        <f>IF(Data!X30="","",Data!R30)</f>
      </c>
      <c r="G32" s="59">
        <f>IF(Data!X30="","",10)</f>
      </c>
      <c r="H32" s="59">
        <f>IF(Data!X30="","",G32*E32)</f>
      </c>
      <c r="I32" s="59">
        <f>IF(Data!X30="","",MIN(9,3+E32/C32+0.5*A32*100/$E$3))</f>
      </c>
      <c r="J32" s="61">
        <f>IF(Data!X30="","",1.67*D32/H32)</f>
      </c>
      <c r="K32" s="62">
        <f>IF(Data!X30="","",23.67*D32*($E$3)^0.5/(G32*E32))</f>
      </c>
      <c r="L32" s="63">
        <f>IF(Data!X30="","",I32*D32*$E$3)</f>
      </c>
      <c r="M32" s="64">
        <f>IF(Data!Z30="","",Data!Z30)</f>
        <v>41.8</v>
      </c>
      <c r="N32" s="60">
        <f>IF(Data!Z30="","",Data!R30)</f>
        <v>0.81</v>
      </c>
      <c r="O32" s="65">
        <f>IF(Data!Z30="","",Data!W30)</f>
        <v>0.55</v>
      </c>
      <c r="P32" s="65">
        <f>IF(Data!Z30="","",(1-SIN(PI()/180*M32))/(1+SIN(PI()/180*M32)))</f>
        <v>0.20009662920076982</v>
      </c>
      <c r="Q32" s="65">
        <f>IF(Data!Z30="","",1/P32)</f>
        <v>4.997585436567428</v>
      </c>
      <c r="R32" s="59">
        <f>IF(Data!Z30="","",Data!V30)</f>
        <v>255</v>
      </c>
      <c r="S32" s="59">
        <f>IF(Data!Z30="","",R32)</f>
        <v>255</v>
      </c>
      <c r="T32" s="60">
        <f>IF(Data!Z30="","",N32*2*SIN(PI()/180*M32)/(1-SIN(PI()/180*M32)))</f>
        <v>3.2380442036196175</v>
      </c>
      <c r="U32" s="61">
        <f>IF(Data!Z30="","",T32/(1.2*S32))</f>
        <v>0.010581843802678488</v>
      </c>
      <c r="V32" s="60">
        <f>IF(Data!Z30="","",2.5*U32*$E$3)</f>
        <v>1.6137311799084695</v>
      </c>
      <c r="W32" s="66">
        <f>IF(Data!Z30="","",N32*100*MIN(X32,Y32))</f>
        <v>5253.588714012992</v>
      </c>
      <c r="X32" s="67">
        <f>IF(Data!Z30="","",$E$3/100*(Q32-P32)+A32*Q32*TAN(PI()/180*M32)*TAN(PI()/180*(45+M32/2)))</f>
        <v>64.85911992608632</v>
      </c>
      <c r="Y32" s="67">
        <f>IF(Data!Z30="","",$E$3/100*(Q32^3+2*O32*Q32^2*TAN(PI()/180*M32)+TAN(PI()/180*M32)-P32))</f>
        <v>91.54702958205836</v>
      </c>
    </row>
    <row r="33" spans="1:25" ht="15">
      <c r="A33" s="55">
        <f>Data!A31</f>
        <v>6.4</v>
      </c>
      <c r="B33" s="56">
        <f t="shared" si="0"/>
        <v>20.997120000000002</v>
      </c>
      <c r="C33" s="57">
        <f>Data!T31</f>
        <v>1.61</v>
      </c>
      <c r="D33" s="58">
        <f>IF(Data!X31="","",Data!X31)</f>
      </c>
      <c r="E33" s="59">
        <f>IF(Data!X31="","",Data!V31)</f>
      </c>
      <c r="F33" s="60">
        <f>IF(Data!X31="","",Data!R31)</f>
      </c>
      <c r="G33" s="59">
        <f>IF(Data!X31="","",10)</f>
      </c>
      <c r="H33" s="59">
        <f>IF(Data!X31="","",G33*E33)</f>
      </c>
      <c r="I33" s="59">
        <f>IF(Data!X31="","",MIN(9,3+E33/C33+0.5*A33*100/$E$3))</f>
      </c>
      <c r="J33" s="61">
        <f>IF(Data!X31="","",1.67*D33/H33)</f>
      </c>
      <c r="K33" s="62">
        <f>IF(Data!X31="","",23.67*D33*($E$3)^0.5/(G33*E33))</f>
      </c>
      <c r="L33" s="63">
        <f>IF(Data!X31="","",I33*D33*$E$3)</f>
      </c>
      <c r="M33" s="64">
        <f>IF(Data!Z31="","",Data!Z31)</f>
        <v>40.3</v>
      </c>
      <c r="N33" s="60">
        <f>IF(Data!Z31="","",Data!R31)</f>
        <v>0.826</v>
      </c>
      <c r="O33" s="65">
        <f>IF(Data!Z31="","",Data!W31)</f>
        <v>0.8</v>
      </c>
      <c r="P33" s="65">
        <f>IF(Data!Z31="","",(1-SIN(PI()/180*M33))/(1+SIN(PI()/180*M33)))</f>
        <v>0.21448409802163035</v>
      </c>
      <c r="Q33" s="65">
        <f>IF(Data!Z31="","",1/P33)</f>
        <v>4.662350305798203</v>
      </c>
      <c r="R33" s="59">
        <f>IF(Data!Z31="","",Data!V31)</f>
        <v>263</v>
      </c>
      <c r="S33" s="59">
        <f>IF(Data!Z31="","",R33)</f>
        <v>263</v>
      </c>
      <c r="T33" s="60">
        <f>IF(Data!Z31="","",N33*2*SIN(PI()/180*M33)/(1-SIN(PI()/180*M33)))</f>
        <v>3.025101352589316</v>
      </c>
      <c r="U33" s="61">
        <f>IF(Data!Z31="","",T33/(1.2*S33))</f>
        <v>0.009585238759788707</v>
      </c>
      <c r="V33" s="60">
        <f>IF(Data!Z31="","",2.5*U33*$E$3)</f>
        <v>1.461748910867778</v>
      </c>
      <c r="W33" s="66">
        <f>IF(Data!Z31="","",N33*100*MIN(X33,Y33))</f>
        <v>4737.416495965943</v>
      </c>
      <c r="X33" s="67">
        <f>IF(Data!Z31="","",$E$3/100*(Q33-P33)+A33*Q33*TAN(PI()/180*M33)*TAN(PI()/180*(45+M33/2)))</f>
        <v>57.35371060491457</v>
      </c>
      <c r="Y33" s="67">
        <f>IF(Data!Z31="","",$E$3/100*(Q33^3+2*O33*Q33^2*TAN(PI()/180*M33)+TAN(PI()/180*M33)-P33))</f>
        <v>80.2010095111285</v>
      </c>
    </row>
    <row r="34" spans="1:25" ht="15">
      <c r="A34" s="55">
        <f>Data!A32</f>
        <v>6.6</v>
      </c>
      <c r="B34" s="56">
        <f t="shared" si="0"/>
        <v>21.65328</v>
      </c>
      <c r="C34" s="57">
        <f>Data!T32</f>
        <v>2</v>
      </c>
      <c r="D34" s="58">
        <f>IF(Data!X32="","",Data!X32)</f>
      </c>
      <c r="E34" s="59">
        <f>IF(Data!X32="","",Data!V32)</f>
      </c>
      <c r="F34" s="60">
        <f>IF(Data!X32="","",Data!R32)</f>
      </c>
      <c r="G34" s="59">
        <f>IF(Data!X32="","",10)</f>
      </c>
      <c r="H34" s="59">
        <f>IF(Data!X32="","",G34*E34)</f>
      </c>
      <c r="I34" s="59">
        <f>IF(Data!X32="","",MIN(9,3+E34/C34+0.5*A34*100/$E$3))</f>
      </c>
      <c r="J34" s="61">
        <f>IF(Data!X32="","",1.67*D34/H34)</f>
      </c>
      <c r="K34" s="62">
        <f>IF(Data!X32="","",23.67*D34*($E$3)^0.5/(G34*E34))</f>
      </c>
      <c r="L34" s="63">
        <f>IF(Data!X32="","",I34*D34*$E$3)</f>
      </c>
      <c r="M34" s="64">
        <f>IF(Data!Z32="","",Data!Z32)</f>
        <v>42.2</v>
      </c>
      <c r="N34" s="60">
        <f>IF(Data!Z32="","",Data!R32)</f>
        <v>0.844</v>
      </c>
      <c r="O34" s="65">
        <f>IF(Data!Z32="","",Data!W32)</f>
        <v>0.89</v>
      </c>
      <c r="P34" s="65">
        <f>IF(Data!Z32="","",(1-SIN(PI()/180*M34))/(1+SIN(PI()/180*M34)))</f>
        <v>0.19637217653098102</v>
      </c>
      <c r="Q34" s="65">
        <f>IF(Data!Z32="","",1/P34)</f>
        <v>5.092371117260765</v>
      </c>
      <c r="R34" s="59">
        <f>IF(Data!Z32="","",Data!V32)</f>
        <v>412</v>
      </c>
      <c r="S34" s="59">
        <f>IF(Data!Z32="","",R34)</f>
        <v>412</v>
      </c>
      <c r="T34" s="60">
        <f>IF(Data!Z32="","",N34*2*SIN(PI()/180*M34)/(1-SIN(PI()/180*M34)))</f>
        <v>3.453961222968086</v>
      </c>
      <c r="U34" s="61">
        <f>IF(Data!Z32="","",T34/(1.2*S34))</f>
        <v>0.00698616752218464</v>
      </c>
      <c r="V34" s="60">
        <f>IF(Data!Z32="","",2.5*U34*$E$3)</f>
        <v>1.0653905471331575</v>
      </c>
      <c r="W34" s="66">
        <f>IF(Data!Z32="","",N34*100*MIN(X34,Y34))</f>
        <v>6056.386892218376</v>
      </c>
      <c r="X34" s="67">
        <f>IF(Data!Z32="","",$E$3/100*(Q34-P34)+A34*Q34*TAN(PI()/180*M34)*TAN(PI()/180*(45+M34/2)))</f>
        <v>71.75813853339308</v>
      </c>
      <c r="Y34" s="67">
        <f>IF(Data!Z32="","",$E$3/100*(Q34^3+2*O34*Q34^2*TAN(PI()/180*M34)+TAN(PI()/180*M34)-P34))</f>
        <v>106.5192754320346</v>
      </c>
    </row>
    <row r="35" spans="1:25" ht="15">
      <c r="A35" s="55">
        <f>Data!A33</f>
        <v>6.8</v>
      </c>
      <c r="B35" s="56">
        <f t="shared" si="0"/>
        <v>22.309440000000002</v>
      </c>
      <c r="C35" s="57">
        <f>Data!T33</f>
        <v>1.35</v>
      </c>
      <c r="D35" s="58">
        <f>IF(Data!X33="","",Data!X33)</f>
      </c>
      <c r="E35" s="59">
        <f>IF(Data!X33="","",Data!V33)</f>
      </c>
      <c r="F35" s="60">
        <f>IF(Data!X33="","",Data!R33)</f>
      </c>
      <c r="G35" s="59">
        <f>IF(Data!X33="","",10)</f>
      </c>
      <c r="H35" s="59">
        <f>IF(Data!X33="","",G35*E35)</f>
      </c>
      <c r="I35" s="59">
        <f>IF(Data!X33="","",MIN(9,3+E35/C35+0.5*A35*100/$E$3))</f>
      </c>
      <c r="J35" s="61">
        <f>IF(Data!X33="","",1.67*D35/H35)</f>
      </c>
      <c r="K35" s="62">
        <f>IF(Data!X33="","",23.67*D35*($E$3)^0.5/(G35*E35))</f>
      </c>
      <c r="L35" s="63">
        <f>IF(Data!X33="","",I35*D35*$E$3)</f>
      </c>
      <c r="M35" s="64">
        <f>IF(Data!Z33="","",Data!Z33)</f>
        <v>40.7</v>
      </c>
      <c r="N35" s="60">
        <f>IF(Data!Z33="","",Data!R33)</f>
        <v>0.862</v>
      </c>
      <c r="O35" s="65">
        <f>IF(Data!Z33="","",Data!W33)</f>
        <v>0.75</v>
      </c>
      <c r="P35" s="65">
        <f>IF(Data!Z33="","",(1-SIN(PI()/180*M35))/(1+SIN(PI()/180*M35)))</f>
        <v>0.21058164293543138</v>
      </c>
      <c r="Q35" s="65">
        <f>IF(Data!Z33="","",1/P35)</f>
        <v>4.74875200924622</v>
      </c>
      <c r="R35" s="59">
        <f>IF(Data!Z33="","",Data!V33)</f>
        <v>217</v>
      </c>
      <c r="S35" s="59">
        <f>IF(Data!Z33="","",R35)</f>
        <v>217</v>
      </c>
      <c r="T35" s="60">
        <f>IF(Data!Z33="","",N35*2*SIN(PI()/180*M35)/(1-SIN(PI()/180*M35)))</f>
        <v>3.2314242319702418</v>
      </c>
      <c r="U35" s="61">
        <f>IF(Data!Z33="","",T35/(1.2*S35))</f>
        <v>0.01240946325641414</v>
      </c>
      <c r="V35" s="60">
        <f>IF(Data!Z33="","",2.5*U35*$E$3)</f>
        <v>1.8924431466031566</v>
      </c>
      <c r="W35" s="66">
        <f>IF(Data!Z33="","",N35*100*MIN(X35,Y35))</f>
        <v>5456.005061061859</v>
      </c>
      <c r="X35" s="67">
        <f>IF(Data!Z33="","",$E$3/100*(Q35-P35)+A35*Q35*TAN(PI()/180*M35)*TAN(PI()/180*(45+M35/2)))</f>
        <v>63.29472228610045</v>
      </c>
      <c r="Y35" s="67">
        <f>IF(Data!Z33="","",$E$3/100*(Q35^3+2*O35*Q35^2*TAN(PI()/180*M35)+TAN(PI()/180*M35)-P35))</f>
        <v>83.46745945859159</v>
      </c>
    </row>
    <row r="36" spans="1:25" ht="15">
      <c r="A36" s="55">
        <f>Data!A34</f>
        <v>7</v>
      </c>
      <c r="B36" s="56">
        <f t="shared" si="0"/>
        <v>22.965600000000002</v>
      </c>
      <c r="C36" s="57">
        <f>Data!T34</f>
        <v>0.16</v>
      </c>
      <c r="D36" s="58">
        <f>IF(Data!X34="","",Data!X34)</f>
        <v>0.8</v>
      </c>
      <c r="E36" s="59">
        <f>IF(Data!X34="","",Data!V34)</f>
        <v>30</v>
      </c>
      <c r="F36" s="60">
        <f>IF(Data!X34="","",Data!R34)</f>
        <v>0.876</v>
      </c>
      <c r="G36" s="59">
        <f>IF(Data!X34="","",10)</f>
        <v>10</v>
      </c>
      <c r="H36" s="59">
        <f>IF(Data!X34="","",G36*E36)</f>
        <v>300</v>
      </c>
      <c r="I36" s="59">
        <f>IF(Data!X34="","",MIN(9,3+E36/C36+0.5*A36*100/$E$3))</f>
        <v>9</v>
      </c>
      <c r="J36" s="61">
        <f>IF(Data!X34="","",1.67*D36/H36)</f>
        <v>0.0044533333333333334</v>
      </c>
      <c r="K36" s="62">
        <f>IF(Data!X34="","",23.67*D36*($E$3)^0.5/(G36*E36))</f>
        <v>0.4929829595432281</v>
      </c>
      <c r="L36" s="63">
        <f>IF(Data!X34="","",I36*D36*$E$3)</f>
        <v>439.2</v>
      </c>
      <c r="M36" s="64">
        <f>IF(Data!Z34="","",Data!Z34)</f>
      </c>
      <c r="N36" s="60">
        <f>IF(Data!Z34="","",Data!R34)</f>
      </c>
      <c r="O36" s="65">
        <f>IF(Data!Z34="","",Data!W34)</f>
      </c>
      <c r="P36" s="65">
        <f>IF(Data!Z34="","",(1-SIN(PI()/180*M36))/(1+SIN(PI()/180*M36)))</f>
      </c>
      <c r="Q36" s="65">
        <f>IF(Data!Z34="","",1/P36)</f>
      </c>
      <c r="R36" s="59">
        <f>IF(Data!Z34="","",Data!V34)</f>
      </c>
      <c r="S36" s="59">
        <f>IF(Data!Z34="","",R36)</f>
      </c>
      <c r="T36" s="60">
        <f>IF(Data!Z34="","",N36*2*SIN(PI()/180*M36)/(1-SIN(PI()/180*M36)))</f>
      </c>
      <c r="U36" s="61">
        <f>IF(Data!Z34="","",T36/(1.2*S36))</f>
      </c>
      <c r="V36" s="60">
        <f>IF(Data!Z34="","",2.5*U36*$E$3)</f>
      </c>
      <c r="W36" s="66">
        <f>IF(Data!Z34="","",N36*100*MIN(X36,Y36))</f>
      </c>
      <c r="X36" s="67">
        <f>IF(Data!Z34="","",$E$3/100*(Q36-P36)+A36*Q36*TAN(PI()/180*M36)*TAN(PI()/180*(45+M36/2)))</f>
      </c>
      <c r="Y36" s="67">
        <f>IF(Data!Z34="","",$E$3/100*(Q36^3+2*O36*Q36^2*TAN(PI()/180*M36)+TAN(PI()/180*M36)-P36))</f>
      </c>
    </row>
    <row r="37" spans="1:25" ht="15">
      <c r="A37" s="55">
        <f>Data!A35</f>
        <v>7.2</v>
      </c>
      <c r="B37" s="56">
        <f t="shared" si="0"/>
        <v>23.621760000000002</v>
      </c>
      <c r="C37" s="57">
        <f>Data!T35</f>
        <v>0.12</v>
      </c>
      <c r="D37" s="58">
        <f>IF(Data!X35="","",Data!X35)</f>
        <v>0.79</v>
      </c>
      <c r="E37" s="59">
        <f>IF(Data!X35="","",Data!V35)</f>
        <v>23</v>
      </c>
      <c r="F37" s="60">
        <f>IF(Data!X35="","",Data!R35)</f>
        <v>0.89</v>
      </c>
      <c r="G37" s="59">
        <f>IF(Data!X35="","",10)</f>
        <v>10</v>
      </c>
      <c r="H37" s="59">
        <f>IF(Data!X35="","",G37*E37)</f>
        <v>230</v>
      </c>
      <c r="I37" s="59">
        <f>IF(Data!X35="","",MIN(9,3+E37/C37+0.5*A37*100/$E$3))</f>
        <v>9</v>
      </c>
      <c r="J37" s="61">
        <f>IF(Data!X35="","",1.67*D37/H37)</f>
        <v>0.005736086956521739</v>
      </c>
      <c r="K37" s="62">
        <f>IF(Data!X35="","",23.67*D37*($E$3)^0.5/(G37*E37))</f>
        <v>0.634983485933397</v>
      </c>
      <c r="L37" s="63">
        <f>IF(Data!X35="","",I37*D37*$E$3)</f>
        <v>433.71000000000004</v>
      </c>
      <c r="M37" s="64">
        <f>IF(Data!Z35="","",Data!Z35)</f>
      </c>
      <c r="N37" s="60">
        <f>IF(Data!Z35="","",Data!R35)</f>
      </c>
      <c r="O37" s="65">
        <f>IF(Data!Z35="","",Data!W35)</f>
      </c>
      <c r="P37" s="65">
        <f>IF(Data!Z35="","",(1-SIN(PI()/180*M37))/(1+SIN(PI()/180*M37)))</f>
      </c>
      <c r="Q37" s="65">
        <f>IF(Data!Z35="","",1/P37)</f>
      </c>
      <c r="R37" s="59">
        <f>IF(Data!Z35="","",Data!V35)</f>
      </c>
      <c r="S37" s="59">
        <f>IF(Data!Z35="","",R37)</f>
      </c>
      <c r="T37" s="60">
        <f>IF(Data!Z35="","",N37*2*SIN(PI()/180*M37)/(1-SIN(PI()/180*M37)))</f>
      </c>
      <c r="U37" s="61">
        <f>IF(Data!Z35="","",T37/(1.2*S37))</f>
      </c>
      <c r="V37" s="60">
        <f>IF(Data!Z35="","",2.5*U37*$E$3)</f>
      </c>
      <c r="W37" s="66">
        <f>IF(Data!Z35="","",N37*100*MIN(X37,Y37))</f>
      </c>
      <c r="X37" s="67">
        <f>IF(Data!Z35="","",$E$3/100*(Q37-P37)+A37*Q37*TAN(PI()/180*M37)*TAN(PI()/180*(45+M37/2)))</f>
      </c>
      <c r="Y37" s="67">
        <f>IF(Data!Z35="","",$E$3/100*(Q37^3+2*O37*Q37^2*TAN(PI()/180*M37)+TAN(PI()/180*M37)-P37))</f>
      </c>
    </row>
    <row r="38" spans="1:25" ht="15">
      <c r="A38" s="55">
        <f>Data!A36</f>
        <v>7.4</v>
      </c>
      <c r="B38" s="56">
        <f t="shared" si="0"/>
        <v>24.27792</v>
      </c>
      <c r="C38" s="57">
        <f>Data!T36</f>
        <v>2.68</v>
      </c>
      <c r="D38" s="58">
        <f>IF(Data!X36="","",Data!X36)</f>
      </c>
      <c r="E38" s="59">
        <f>IF(Data!X36="","",Data!V36)</f>
      </c>
      <c r="F38" s="60">
        <f>IF(Data!X36="","",Data!R36)</f>
      </c>
      <c r="G38" s="59">
        <f>IF(Data!X36="","",10)</f>
      </c>
      <c r="H38" s="59">
        <f>IF(Data!X36="","",G38*E38)</f>
      </c>
      <c r="I38" s="59">
        <f>IF(Data!X36="","",MIN(9,3+E38/C38+0.5*A38*100/$E$3))</f>
      </c>
      <c r="J38" s="61">
        <f>IF(Data!X36="","",1.67*D38/H38)</f>
      </c>
      <c r="K38" s="62">
        <f>IF(Data!X36="","",23.67*D38*($E$3)^0.5/(G38*E38))</f>
      </c>
      <c r="L38" s="63">
        <f>IF(Data!X36="","",I38*D38*$E$3)</f>
      </c>
      <c r="M38" s="64">
        <f>IF(Data!Z36="","",Data!Z36)</f>
        <v>41</v>
      </c>
      <c r="N38" s="60">
        <f>IF(Data!Z36="","",Data!R36)</f>
        <v>0.907</v>
      </c>
      <c r="O38" s="65">
        <f>IF(Data!Z36="","",Data!W36)</f>
        <v>0.69</v>
      </c>
      <c r="P38" s="65">
        <f>IF(Data!Z36="","",(1-SIN(PI()/180*M38))/(1+SIN(PI()/180*M38)))</f>
        <v>0.2076864199817507</v>
      </c>
      <c r="Q38" s="65">
        <f>IF(Data!Z36="","",1/P38)</f>
        <v>4.814951310190958</v>
      </c>
      <c r="R38" s="59">
        <f>IF(Data!Z36="","",Data!V36)</f>
        <v>419</v>
      </c>
      <c r="S38" s="59">
        <f>IF(Data!Z36="","",R38)</f>
        <v>419</v>
      </c>
      <c r="T38" s="60">
        <f>IF(Data!Z36="","",N38*2*SIN(PI()/180*M38)/(1-SIN(PI()/180*M38)))</f>
        <v>3.4601608383431985</v>
      </c>
      <c r="U38" s="61">
        <f>IF(Data!Z36="","",T38/(1.2*S38))</f>
        <v>0.0068817836880334105</v>
      </c>
      <c r="V38" s="60">
        <f>IF(Data!Z36="","",2.5*U38*$E$3)</f>
        <v>1.0494720124250951</v>
      </c>
      <c r="W38" s="66">
        <f>IF(Data!Z36="","",N38*100*MIN(X38,Y38))</f>
        <v>6419.293350539854</v>
      </c>
      <c r="X38" s="67">
        <f>IF(Data!Z36="","",$E$3/100*(Q38-P38)+A38*Q38*TAN(PI()/180*M38)*TAN(PI()/180*(45+M38/2)))</f>
        <v>70.77500937750666</v>
      </c>
      <c r="Y38" s="67">
        <f>IF(Data!Z36="","",$E$3/100*(Q38^3+2*O38*Q38^2*TAN(PI()/180*M38)+TAN(PI()/180*M38)-P38))</f>
        <v>85.4621315527472</v>
      </c>
    </row>
    <row r="39" spans="1:25" ht="15">
      <c r="A39" s="55">
        <f>Data!A37</f>
        <v>7.6</v>
      </c>
      <c r="B39" s="56">
        <f t="shared" si="0"/>
        <v>24.93408</v>
      </c>
      <c r="C39" s="57">
        <f>Data!T37</f>
        <v>1.72</v>
      </c>
      <c r="D39" s="58">
        <f>IF(Data!X37="","",Data!X37)</f>
      </c>
      <c r="E39" s="59">
        <f>IF(Data!X37="","",Data!V37)</f>
      </c>
      <c r="F39" s="60">
        <f>IF(Data!X37="","",Data!R37)</f>
      </c>
      <c r="G39" s="59">
        <f>IF(Data!X37="","",10)</f>
      </c>
      <c r="H39" s="59">
        <f>IF(Data!X37="","",G39*E39)</f>
      </c>
      <c r="I39" s="59">
        <f>IF(Data!X37="","",MIN(9,3+E39/C39+0.5*A39*100/$E$3))</f>
      </c>
      <c r="J39" s="61">
        <f>IF(Data!X37="","",1.67*D39/H39)</f>
      </c>
      <c r="K39" s="62">
        <f>IF(Data!X37="","",23.67*D39*($E$3)^0.5/(G39*E39))</f>
      </c>
      <c r="L39" s="63">
        <f>IF(Data!X37="","",I39*D39*$E$3)</f>
      </c>
      <c r="M39" s="64">
        <f>IF(Data!Z37="","",Data!Z37)</f>
        <v>41.6</v>
      </c>
      <c r="N39" s="60">
        <f>IF(Data!Z37="","",Data!R37)</f>
        <v>0.926</v>
      </c>
      <c r="O39" s="65">
        <f>IF(Data!Z37="","",Data!W37)</f>
        <v>1.15</v>
      </c>
      <c r="P39" s="65">
        <f>IF(Data!Z37="","",(1-SIN(PI()/180*M39))/(1+SIN(PI()/180*M39)))</f>
        <v>0.2019763765918852</v>
      </c>
      <c r="Q39" s="65">
        <f>IF(Data!Z37="","",1/P39)</f>
        <v>4.95107406556068</v>
      </c>
      <c r="R39" s="59">
        <f>IF(Data!Z37="","",Data!V37)</f>
        <v>494</v>
      </c>
      <c r="S39" s="59">
        <f>IF(Data!Z37="","",R39)</f>
        <v>494</v>
      </c>
      <c r="T39" s="60">
        <f>IF(Data!Z37="","",N39*2*SIN(PI()/180*M39)/(1-SIN(PI()/180*M39)))</f>
        <v>3.6586945847091905</v>
      </c>
      <c r="U39" s="61">
        <f>IF(Data!Z37="","",T39/(1.2*S39))</f>
        <v>0.006171886951263817</v>
      </c>
      <c r="V39" s="60">
        <f>IF(Data!Z37="","",2.5*U39*$E$3)</f>
        <v>0.9412127600677322</v>
      </c>
      <c r="W39" s="66">
        <f>IF(Data!Z37="","",N39*100*MIN(X39,Y39))</f>
        <v>7151.755323480261</v>
      </c>
      <c r="X39" s="67">
        <f>IF(Data!Z37="","",$E$3/100*(Q39-P39)+A39*Q39*TAN(PI()/180*M39)*TAN(PI()/180*(45+M39/2)))</f>
        <v>77.2327788712771</v>
      </c>
      <c r="Y39" s="67">
        <f>IF(Data!Z37="","",$E$3/100*(Q39^3+2*O39*Q39^2*TAN(PI()/180*M39)+TAN(PI()/180*M39)-P39))</f>
        <v>104.9864297331161</v>
      </c>
    </row>
    <row r="40" spans="1:25" ht="15">
      <c r="A40" s="55">
        <f>Data!A38</f>
        <v>7.8</v>
      </c>
      <c r="B40" s="56">
        <f t="shared" si="0"/>
        <v>25.59024</v>
      </c>
      <c r="C40" s="57">
        <f>Data!T38</f>
        <v>1.8</v>
      </c>
      <c r="D40" s="58">
        <f>IF(Data!X38="","",Data!X38)</f>
      </c>
      <c r="E40" s="59">
        <f>IF(Data!X38="","",Data!V38)</f>
      </c>
      <c r="F40" s="60">
        <f>IF(Data!X38="","",Data!R38)</f>
      </c>
      <c r="G40" s="59">
        <f>IF(Data!X38="","",10)</f>
      </c>
      <c r="H40" s="59">
        <f>IF(Data!X38="","",G40*E40)</f>
      </c>
      <c r="I40" s="59">
        <f>IF(Data!X38="","",MIN(9,3+E40/C40+0.5*A40*100/$E$3))</f>
      </c>
      <c r="J40" s="61">
        <f>IF(Data!X38="","",1.67*D40/H40)</f>
      </c>
      <c r="K40" s="62">
        <f>IF(Data!X38="","",23.67*D40*($E$3)^0.5/(G40*E40))</f>
      </c>
      <c r="L40" s="63">
        <f>IF(Data!X38="","",I40*D40*$E$3)</f>
      </c>
      <c r="M40" s="64">
        <f>IF(Data!Z38="","",Data!Z38)</f>
        <v>41.8</v>
      </c>
      <c r="N40" s="60">
        <f>IF(Data!Z38="","",Data!R38)</f>
        <v>0.945</v>
      </c>
      <c r="O40" s="65">
        <f>IF(Data!Z38="","",Data!W38)</f>
        <v>1.13</v>
      </c>
      <c r="P40" s="65">
        <f>IF(Data!Z38="","",(1-SIN(PI()/180*M40))/(1+SIN(PI()/180*M40)))</f>
        <v>0.20009662920076982</v>
      </c>
      <c r="Q40" s="65">
        <f>IF(Data!Z38="","",1/P40)</f>
        <v>4.997585436567428</v>
      </c>
      <c r="R40" s="59">
        <f>IF(Data!Z38="","",Data!V38)</f>
        <v>528</v>
      </c>
      <c r="S40" s="59">
        <f>IF(Data!Z38="","",R40)</f>
        <v>528</v>
      </c>
      <c r="T40" s="60">
        <f>IF(Data!Z38="","",N40*2*SIN(PI()/180*M40)/(1-SIN(PI()/180*M40)))</f>
        <v>3.7777182375562197</v>
      </c>
      <c r="U40" s="61">
        <f>IF(Data!Z38="","",T40/(1.2*S40))</f>
        <v>0.005962307824425851</v>
      </c>
      <c r="V40" s="60">
        <f>IF(Data!Z38="","",2.5*U40*$E$3)</f>
        <v>0.9092519432249423</v>
      </c>
      <c r="W40" s="66">
        <f>IF(Data!Z38="","",N40*100*MIN(X40,Y40))</f>
        <v>7639.544404812448</v>
      </c>
      <c r="X40" s="67">
        <f>IF(Data!Z38="","",$E$3/100*(Q40-P40)+A40*Q40*TAN(PI()/180*M40)*TAN(PI()/180*(45+M40/2)))</f>
        <v>80.84173973346506</v>
      </c>
      <c r="Y40" s="67">
        <f>IF(Data!Z38="","",$E$3/100*(Q40^3+2*O40*Q40^2*TAN(PI()/180*M40)+TAN(PI()/180*M40)-P40))</f>
        <v>107.34844256607276</v>
      </c>
    </row>
    <row r="41" spans="1:25" ht="15">
      <c r="A41" s="55">
        <f>Data!A39</f>
        <v>8</v>
      </c>
      <c r="B41" s="56">
        <f t="shared" si="0"/>
        <v>26.2464</v>
      </c>
      <c r="C41" s="57">
        <f>Data!T39</f>
        <v>2.1</v>
      </c>
      <c r="D41" s="58">
        <f>IF(Data!X39="","",Data!X39)</f>
      </c>
      <c r="E41" s="59">
        <f>IF(Data!X39="","",Data!V39)</f>
      </c>
      <c r="F41" s="60">
        <f>IF(Data!X39="","",Data!R39)</f>
      </c>
      <c r="G41" s="59">
        <f>IF(Data!X39="","",10)</f>
      </c>
      <c r="H41" s="59">
        <f>IF(Data!X39="","",G41*E41)</f>
      </c>
      <c r="I41" s="59">
        <f>IF(Data!X39="","",MIN(9,3+E41/C41+0.5*A41*100/$E$3))</f>
      </c>
      <c r="J41" s="61">
        <f>IF(Data!X39="","",1.67*D41/H41)</f>
      </c>
      <c r="K41" s="62">
        <f>IF(Data!X39="","",23.67*D41*($E$3)^0.5/(G41*E41))</f>
      </c>
      <c r="L41" s="63">
        <f>IF(Data!X39="","",I41*D41*$E$3)</f>
      </c>
      <c r="M41" s="64">
        <f>IF(Data!Z39="","",Data!Z39)</f>
        <v>45.9</v>
      </c>
      <c r="N41" s="60">
        <f>IF(Data!Z39="","",Data!R39)</f>
        <v>0.965</v>
      </c>
      <c r="O41" s="65">
        <f>IF(Data!Z39="","",Data!W39)</f>
        <v>0.72</v>
      </c>
      <c r="P41" s="65">
        <f>IF(Data!Z39="","",(1-SIN(PI()/180*M41))/(1+SIN(PI()/180*M41)))</f>
        <v>0.1640587788009413</v>
      </c>
      <c r="Q41" s="65">
        <f>IF(Data!Z39="","",1/P41)</f>
        <v>6.095376348091301</v>
      </c>
      <c r="R41" s="59">
        <f>IF(Data!Z39="","",Data!V39)</f>
        <v>519</v>
      </c>
      <c r="S41" s="59">
        <f>IF(Data!Z39="","",R41)</f>
        <v>519</v>
      </c>
      <c r="T41" s="60">
        <f>IF(Data!Z39="","",N41*2*SIN(PI()/180*M41)/(1-SIN(PI()/180*M41)))</f>
        <v>4.917038175908105</v>
      </c>
      <c r="U41" s="61">
        <f>IF(Data!Z39="","",T41/(1.2*S41))</f>
        <v>0.007895051663307812</v>
      </c>
      <c r="V41" s="60">
        <f>IF(Data!Z39="","",2.5*U41*$E$3)</f>
        <v>1.2039953786544413</v>
      </c>
      <c r="W41" s="66">
        <f>IF(Data!Z39="","",N41*100*MIN(X41,Y41))</f>
        <v>12337.626288753185</v>
      </c>
      <c r="X41" s="67">
        <f>IF(Data!Z39="","",$E$3/100*(Q41-P41)+A41*Q41*TAN(PI()/180*M41)*TAN(PI()/180*(45+M41/2)))</f>
        <v>127.85104962438533</v>
      </c>
      <c r="Y41" s="67">
        <f>IF(Data!Z39="","",$E$3/100*(Q41^3+2*O41*Q41^2*TAN(PI()/180*M41)+TAN(PI()/180*M41)-P41))</f>
        <v>172.35066402148632</v>
      </c>
    </row>
    <row r="42" spans="1:25" ht="15">
      <c r="A42" s="55">
        <f>Data!A40</f>
        <v>8.2</v>
      </c>
      <c r="B42" s="56">
        <f t="shared" si="0"/>
        <v>26.902559999999998</v>
      </c>
      <c r="C42" s="57">
        <f>Data!T40</f>
        <v>2.25</v>
      </c>
      <c r="D42" s="58">
        <f>IF(Data!X40="","",Data!X40)</f>
      </c>
      <c r="E42" s="59">
        <f>IF(Data!X40="","",Data!V40)</f>
      </c>
      <c r="F42" s="60">
        <f>IF(Data!X40="","",Data!R40)</f>
      </c>
      <c r="G42" s="59">
        <f>IF(Data!X40="","",10)</f>
      </c>
      <c r="H42" s="59">
        <f>IF(Data!X40="","",G42*E42)</f>
      </c>
      <c r="I42" s="59">
        <f>IF(Data!X40="","",MIN(9,3+E42/C42+0.5*A42*100/$E$3))</f>
      </c>
      <c r="J42" s="61">
        <f>IF(Data!X40="","",1.67*D42/H42)</f>
      </c>
      <c r="K42" s="62">
        <f>IF(Data!X40="","",23.67*D42*($E$3)^0.5/(G42*E42))</f>
      </c>
      <c r="L42" s="63">
        <f>IF(Data!X40="","",I42*D42*$E$3)</f>
      </c>
      <c r="M42" s="64">
        <f>IF(Data!Z40="","",Data!Z40)</f>
      </c>
      <c r="N42" s="60">
        <f>IF(Data!Z40="","",Data!R40)</f>
      </c>
      <c r="O42" s="65">
        <f>IF(Data!Z40="","",Data!W40)</f>
      </c>
      <c r="P42" s="65">
        <f>IF(Data!Z40="","",(1-SIN(PI()/180*M42))/(1+SIN(PI()/180*M42)))</f>
      </c>
      <c r="Q42" s="65">
        <f>IF(Data!Z40="","",1/P42)</f>
      </c>
      <c r="R42" s="59">
        <f>IF(Data!Z40="","",Data!V40)</f>
      </c>
      <c r="S42" s="59">
        <f>IF(Data!Z40="","",R42)</f>
      </c>
      <c r="T42" s="60">
        <f>IF(Data!Z40="","",N42*2*SIN(PI()/180*M42)/(1-SIN(PI()/180*M42)))</f>
      </c>
      <c r="U42" s="61">
        <f>IF(Data!Z40="","",T42/(1.2*S42))</f>
      </c>
      <c r="V42" s="60">
        <f>IF(Data!Z40="","",2.5*U42*$E$3)</f>
      </c>
      <c r="W42" s="66">
        <f>IF(Data!Z40="","",N42*100*MIN(X42,Y42))</f>
      </c>
      <c r="X42" s="67">
        <f>IF(Data!Z40="","",$E$3/100*(Q42-P42)+A42*Q42*TAN(PI()/180*M42)*TAN(PI()/180*(45+M42/2)))</f>
      </c>
      <c r="Y42" s="67">
        <f>IF(Data!Z40="","",$E$3/100*(Q42^3+2*O42*Q42^2*TAN(PI()/180*M42)+TAN(PI()/180*M42)-P42))</f>
      </c>
    </row>
    <row r="43" spans="1:25" ht="15">
      <c r="A43" s="55">
        <f>Data!A41</f>
        <v>8.3</v>
      </c>
      <c r="B43" s="56">
        <f t="shared" si="0"/>
        <v>27.230640000000005</v>
      </c>
      <c r="C43" s="57">
        <f>Data!T41</f>
        <v>1.94</v>
      </c>
      <c r="D43" s="58">
        <f>IF(Data!X41="","",Data!X41)</f>
      </c>
      <c r="E43" s="59">
        <f>IF(Data!X41="","",Data!V41)</f>
      </c>
      <c r="F43" s="60">
        <f>IF(Data!X41="","",Data!R41)</f>
      </c>
      <c r="G43" s="59">
        <f>IF(Data!X41="","",10)</f>
      </c>
      <c r="H43" s="59">
        <f>IF(Data!X41="","",G43*E43)</f>
      </c>
      <c r="I43" s="59">
        <f>IF(Data!X41="","",MIN(9,3+E43/C43+0.5*A43*100/$E$3))</f>
      </c>
      <c r="J43" s="61">
        <f>IF(Data!X41="","",1.67*D43/H43)</f>
      </c>
      <c r="K43" s="62">
        <f>IF(Data!X41="","",23.67*D43*($E$3)^0.5/(G43*E43))</f>
      </c>
      <c r="L43" s="63">
        <f>IF(Data!X41="","",I43*D43*$E$3)</f>
      </c>
      <c r="M43" s="64">
        <f>IF(Data!Z41="","",Data!Z41)</f>
      </c>
      <c r="N43" s="60">
        <f>IF(Data!Z41="","",Data!R41)</f>
      </c>
      <c r="O43" s="65">
        <f>IF(Data!Z41="","",Data!W41)</f>
      </c>
      <c r="P43" s="65">
        <f>IF(Data!Z41="","",(1-SIN(PI()/180*M43))/(1+SIN(PI()/180*M43)))</f>
      </c>
      <c r="Q43" s="65">
        <f>IF(Data!Z41="","",1/P43)</f>
      </c>
      <c r="R43" s="59">
        <f>IF(Data!Z41="","",Data!V41)</f>
      </c>
      <c r="S43" s="59">
        <f>IF(Data!Z41="","",R43)</f>
      </c>
      <c r="T43" s="60">
        <f>IF(Data!Z41="","",N43*2*SIN(PI()/180*M43)/(1-SIN(PI()/180*M43)))</f>
      </c>
      <c r="U43" s="61">
        <f>IF(Data!Z41="","",T43/(1.2*S43))</f>
      </c>
      <c r="V43" s="60">
        <f>IF(Data!Z41="","",2.5*U43*$E$3)</f>
      </c>
      <c r="W43" s="66">
        <f>IF(Data!Z41="","",N43*100*MIN(X43,Y43))</f>
      </c>
      <c r="X43" s="67">
        <f>IF(Data!Z41="","",$E$3/100*(Q43-P43)+A43*Q43*TAN(PI()/180*M43)*TAN(PI()/180*(45+M43/2)))</f>
      </c>
      <c r="Y43" s="67">
        <f>IF(Data!Z41="","",$E$3/100*(Q43^3+2*O43*Q43^2*TAN(PI()/180*M43)+TAN(PI()/180*M43)-P43))</f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46"/>
  <sheetViews>
    <sheetView zoomScalePageLayoutView="0" workbookViewId="0" topLeftCell="A1">
      <selection activeCell="A1" sqref="A1"/>
    </sheetView>
  </sheetViews>
  <sheetFormatPr defaultColWidth="6.21484375" defaultRowHeight="15"/>
  <cols>
    <col min="1" max="31" width="6.21484375" style="1" customWidth="1"/>
    <col min="32" max="32" width="11.4453125" style="1" customWidth="1"/>
    <col min="33" max="33" width="6.21484375" style="1" customWidth="1"/>
    <col min="34" max="34" width="6.21484375" style="4" customWidth="1"/>
    <col min="35" max="16384" width="6.21484375" style="1" customWidth="1"/>
  </cols>
  <sheetData>
    <row r="1" spans="1:34" ht="12.75">
      <c r="A1" s="1" t="s">
        <v>3</v>
      </c>
      <c r="B1" s="1" t="s">
        <v>153</v>
      </c>
      <c r="C1" s="1" t="s">
        <v>4</v>
      </c>
      <c r="D1" s="1" t="s">
        <v>5</v>
      </c>
      <c r="E1" s="1" t="s">
        <v>6</v>
      </c>
      <c r="F1" s="1" t="s">
        <v>2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1</v>
      </c>
      <c r="AE1" s="1" t="s">
        <v>30</v>
      </c>
      <c r="AF1" s="1" t="s">
        <v>31</v>
      </c>
      <c r="AG1" s="2" t="s">
        <v>32</v>
      </c>
      <c r="AH1" s="4" t="s">
        <v>33</v>
      </c>
    </row>
    <row r="2" spans="1:34" ht="12.75">
      <c r="A2" s="1" t="s">
        <v>34</v>
      </c>
      <c r="B2" s="1" t="s">
        <v>34</v>
      </c>
      <c r="C2" s="1" t="s">
        <v>35</v>
      </c>
      <c r="D2" s="1" t="s">
        <v>36</v>
      </c>
      <c r="E2" s="1" t="s">
        <v>36</v>
      </c>
      <c r="F2" s="1" t="s">
        <v>36</v>
      </c>
      <c r="G2" s="1" t="s">
        <v>36</v>
      </c>
      <c r="H2" s="1" t="s">
        <v>36</v>
      </c>
      <c r="I2" s="1" t="s">
        <v>36</v>
      </c>
      <c r="J2" s="1" t="s">
        <v>36</v>
      </c>
      <c r="K2" s="1" t="s">
        <v>36</v>
      </c>
      <c r="L2" s="1" t="s">
        <v>36</v>
      </c>
      <c r="M2" s="1" t="s">
        <v>36</v>
      </c>
      <c r="N2" s="1" t="s">
        <v>36</v>
      </c>
      <c r="O2" s="1" t="s">
        <v>36</v>
      </c>
      <c r="P2" s="1" t="s">
        <v>36</v>
      </c>
      <c r="Q2" s="1" t="s">
        <v>37</v>
      </c>
      <c r="R2" s="1" t="s">
        <v>36</v>
      </c>
      <c r="V2" s="1" t="s">
        <v>36</v>
      </c>
      <c r="X2" s="1" t="s">
        <v>36</v>
      </c>
      <c r="Y2" s="1" t="s">
        <v>36</v>
      </c>
      <c r="Z2" s="1" t="s">
        <v>38</v>
      </c>
      <c r="AA2" s="1" t="s">
        <v>36</v>
      </c>
      <c r="AB2" s="1" t="s">
        <v>38</v>
      </c>
      <c r="AC2" s="1" t="s">
        <v>36</v>
      </c>
      <c r="AE2" s="1" t="s">
        <v>36</v>
      </c>
      <c r="AG2" s="2" t="s">
        <v>38</v>
      </c>
      <c r="AH2" s="4" t="s">
        <v>36</v>
      </c>
    </row>
    <row r="3" spans="1:34" ht="12.75">
      <c r="A3" s="1" t="s">
        <v>39</v>
      </c>
      <c r="B3" s="1" t="s">
        <v>39</v>
      </c>
      <c r="C3" s="1" t="s">
        <v>39</v>
      </c>
      <c r="D3" s="1" t="s">
        <v>168</v>
      </c>
      <c r="E3" s="1" t="s">
        <v>169</v>
      </c>
      <c r="F3" s="1" t="s">
        <v>39</v>
      </c>
      <c r="G3" s="1" t="s">
        <v>39</v>
      </c>
      <c r="H3" s="1" t="s">
        <v>39</v>
      </c>
      <c r="I3" s="1" t="s">
        <v>39</v>
      </c>
      <c r="J3" s="1" t="s">
        <v>39</v>
      </c>
      <c r="K3" s="1" t="s">
        <v>39</v>
      </c>
      <c r="L3" s="1" t="s">
        <v>39</v>
      </c>
      <c r="M3" s="1" t="s">
        <v>39</v>
      </c>
      <c r="N3" s="1" t="s">
        <v>39</v>
      </c>
      <c r="O3" s="1" t="s">
        <v>39</v>
      </c>
      <c r="P3" s="1" t="s">
        <v>39</v>
      </c>
      <c r="Q3" s="1" t="s">
        <v>39</v>
      </c>
      <c r="R3" s="1" t="s">
        <v>39</v>
      </c>
      <c r="S3" s="1" t="s">
        <v>39</v>
      </c>
      <c r="T3" s="1" t="s">
        <v>39</v>
      </c>
      <c r="U3" s="1" t="s">
        <v>39</v>
      </c>
      <c r="V3" s="1" t="s">
        <v>39</v>
      </c>
      <c r="W3" s="1" t="s">
        <v>39</v>
      </c>
      <c r="X3" s="1" t="s">
        <v>39</v>
      </c>
      <c r="Y3" s="1" t="s">
        <v>39</v>
      </c>
      <c r="Z3" s="1" t="s">
        <v>39</v>
      </c>
      <c r="AA3" s="1" t="s">
        <v>39</v>
      </c>
      <c r="AB3" s="1" t="s">
        <v>39</v>
      </c>
      <c r="AC3" s="1" t="s">
        <v>39</v>
      </c>
      <c r="AD3" s="1" t="s">
        <v>39</v>
      </c>
      <c r="AE3" s="1" t="s">
        <v>39</v>
      </c>
      <c r="AF3" s="1" t="s">
        <v>39</v>
      </c>
      <c r="AG3" s="2" t="s">
        <v>40</v>
      </c>
      <c r="AH3" s="4" t="s">
        <v>41</v>
      </c>
    </row>
    <row r="4" ht="12.75">
      <c r="AG4" s="2"/>
    </row>
    <row r="5" spans="1:34" ht="12.75">
      <c r="A5" s="1">
        <v>1.2</v>
      </c>
      <c r="B5" s="1">
        <v>2.4</v>
      </c>
      <c r="C5" s="1">
        <v>4540</v>
      </c>
      <c r="D5" s="1">
        <v>5.38</v>
      </c>
      <c r="E5" s="1">
        <v>20.76</v>
      </c>
      <c r="G5" s="1">
        <v>0.25</v>
      </c>
      <c r="H5" s="1">
        <v>0.31</v>
      </c>
      <c r="I5" s="1">
        <v>9.5</v>
      </c>
      <c r="J5" s="1">
        <v>0</v>
      </c>
      <c r="K5" s="1">
        <v>0</v>
      </c>
      <c r="L5" s="1">
        <v>0</v>
      </c>
      <c r="M5" s="1">
        <v>4.89</v>
      </c>
      <c r="N5" s="1">
        <v>20.45</v>
      </c>
      <c r="P5" s="1">
        <v>0</v>
      </c>
      <c r="Q5" s="1">
        <v>2</v>
      </c>
      <c r="R5" s="1">
        <v>0.21</v>
      </c>
      <c r="S5" s="1">
        <v>23.28</v>
      </c>
      <c r="T5" s="1">
        <v>3.18</v>
      </c>
      <c r="V5" s="1">
        <v>540</v>
      </c>
      <c r="W5" s="1">
        <v>2.58</v>
      </c>
      <c r="Y5" s="1">
        <v>137.3</v>
      </c>
      <c r="Z5" s="1">
        <v>46.6</v>
      </c>
      <c r="AA5" s="1">
        <v>0.36</v>
      </c>
      <c r="AB5" s="1">
        <v>44</v>
      </c>
      <c r="AC5" s="1">
        <v>9.74</v>
      </c>
      <c r="AD5" s="1">
        <v>46.4</v>
      </c>
      <c r="AE5" s="1">
        <v>1782</v>
      </c>
      <c r="AF5" s="1" t="s">
        <v>133</v>
      </c>
      <c r="AG5" s="3">
        <f>IF(Z5=0,"",IF(Z5&lt;32,Z5,32+2/3*(Z5-32)))</f>
        <v>41.733333333333334</v>
      </c>
      <c r="AH5" s="4">
        <f>IF(W5=0,"",W5*R5)</f>
        <v>0.5418</v>
      </c>
    </row>
    <row r="6" spans="1:34" ht="12.75">
      <c r="A6" s="1">
        <v>1.4</v>
      </c>
      <c r="B6" s="1">
        <v>2.2</v>
      </c>
      <c r="C6" s="1">
        <v>3740</v>
      </c>
      <c r="D6" s="1">
        <v>3.98</v>
      </c>
      <c r="E6" s="1">
        <v>16.49</v>
      </c>
      <c r="G6" s="1">
        <v>0.25</v>
      </c>
      <c r="H6" s="1">
        <v>0.31</v>
      </c>
      <c r="I6" s="1">
        <v>9.5</v>
      </c>
      <c r="J6" s="1">
        <v>0</v>
      </c>
      <c r="K6" s="1">
        <v>0</v>
      </c>
      <c r="L6" s="1">
        <v>0</v>
      </c>
      <c r="M6" s="1">
        <v>3.63</v>
      </c>
      <c r="N6" s="1">
        <v>16.18</v>
      </c>
      <c r="P6" s="1">
        <v>0</v>
      </c>
      <c r="Q6" s="1">
        <v>1.9</v>
      </c>
      <c r="R6" s="1">
        <v>0.248</v>
      </c>
      <c r="S6" s="1">
        <v>14.63</v>
      </c>
      <c r="T6" s="1">
        <v>3.45</v>
      </c>
      <c r="V6" s="1">
        <v>435</v>
      </c>
      <c r="W6" s="1">
        <v>1.55</v>
      </c>
      <c r="Y6" s="1">
        <v>115.6</v>
      </c>
      <c r="Z6" s="1">
        <v>46.5</v>
      </c>
      <c r="AA6" s="1">
        <v>0.43</v>
      </c>
      <c r="AB6" s="1">
        <v>44.1</v>
      </c>
      <c r="AC6" s="1">
        <v>4.43</v>
      </c>
      <c r="AD6" s="1">
        <v>17.8</v>
      </c>
      <c r="AE6" s="1">
        <v>1245</v>
      </c>
      <c r="AF6" s="1" t="s">
        <v>154</v>
      </c>
      <c r="AG6" s="3">
        <f aca="true" t="shared" si="0" ref="AG6:AG13">IF(Z6=0,"",IF(Z6&lt;32,Z6,32+2/3*(Z6-32)))</f>
        <v>41.666666666666664</v>
      </c>
      <c r="AH6" s="4">
        <f aca="true" t="shared" si="1" ref="AH6:AH13">IF(W6=0,"",W6*R6)</f>
        <v>0.3844</v>
      </c>
    </row>
    <row r="7" spans="1:34" ht="12.75">
      <c r="A7" s="1">
        <v>1.6</v>
      </c>
      <c r="B7" s="1">
        <v>2</v>
      </c>
      <c r="C7" s="1">
        <v>2910</v>
      </c>
      <c r="D7" s="1">
        <v>5.08</v>
      </c>
      <c r="E7" s="1">
        <v>12.64</v>
      </c>
      <c r="G7" s="1">
        <v>0.25</v>
      </c>
      <c r="H7" s="1">
        <v>0.31</v>
      </c>
      <c r="I7" s="1">
        <v>9.5</v>
      </c>
      <c r="J7" s="1">
        <v>0</v>
      </c>
      <c r="K7" s="1">
        <v>0</v>
      </c>
      <c r="L7" s="1">
        <v>0</v>
      </c>
      <c r="M7" s="1">
        <v>4.98</v>
      </c>
      <c r="N7" s="1">
        <v>12.33</v>
      </c>
      <c r="P7" s="1">
        <v>0</v>
      </c>
      <c r="Q7" s="1">
        <v>1.95</v>
      </c>
      <c r="R7" s="1">
        <v>0.286</v>
      </c>
      <c r="S7" s="1">
        <v>17.41</v>
      </c>
      <c r="T7" s="1">
        <v>1.48</v>
      </c>
      <c r="V7" s="1">
        <v>255</v>
      </c>
      <c r="W7" s="1">
        <v>2.1</v>
      </c>
      <c r="Y7" s="1">
        <v>80.5</v>
      </c>
      <c r="Z7" s="1">
        <v>42.9</v>
      </c>
      <c r="AA7" s="1">
        <v>0.48</v>
      </c>
      <c r="AB7" s="1">
        <v>40.4</v>
      </c>
      <c r="AC7" s="1">
        <v>9</v>
      </c>
      <c r="AD7" s="1">
        <v>31.5</v>
      </c>
      <c r="AE7" s="1">
        <v>771</v>
      </c>
      <c r="AF7" s="1" t="s">
        <v>42</v>
      </c>
      <c r="AG7" s="3">
        <f t="shared" si="0"/>
        <v>39.266666666666666</v>
      </c>
      <c r="AH7" s="4">
        <f t="shared" si="1"/>
        <v>0.6006</v>
      </c>
    </row>
    <row r="8" spans="1:34" ht="12.75">
      <c r="A8" s="1">
        <v>1.8</v>
      </c>
      <c r="B8" s="1">
        <v>1.8</v>
      </c>
      <c r="C8" s="1">
        <v>2290</v>
      </c>
      <c r="D8" s="1">
        <v>4.5</v>
      </c>
      <c r="E8" s="1">
        <v>9.99</v>
      </c>
      <c r="G8" s="1">
        <v>0.25</v>
      </c>
      <c r="H8" s="1">
        <v>0.31</v>
      </c>
      <c r="I8" s="1">
        <v>9.5</v>
      </c>
      <c r="J8" s="1">
        <v>0</v>
      </c>
      <c r="K8" s="1">
        <v>0</v>
      </c>
      <c r="L8" s="1">
        <v>0</v>
      </c>
      <c r="M8" s="1">
        <v>4.5</v>
      </c>
      <c r="N8" s="1">
        <v>9.68</v>
      </c>
      <c r="P8" s="1">
        <v>0</v>
      </c>
      <c r="Q8" s="1">
        <v>1.8</v>
      </c>
      <c r="R8" s="1">
        <v>0.323</v>
      </c>
      <c r="S8" s="1">
        <v>13.95</v>
      </c>
      <c r="T8" s="1">
        <v>1.15</v>
      </c>
      <c r="V8" s="1">
        <v>180</v>
      </c>
      <c r="W8" s="1">
        <v>2.25</v>
      </c>
      <c r="AC8" s="1">
        <v>6.68</v>
      </c>
      <c r="AD8" s="1">
        <v>20.7</v>
      </c>
      <c r="AE8" s="1">
        <v>506</v>
      </c>
      <c r="AF8" s="1" t="s">
        <v>159</v>
      </c>
      <c r="AG8" s="3">
        <f t="shared" si="0"/>
      </c>
      <c r="AH8" s="4">
        <f t="shared" si="1"/>
        <v>0.72675</v>
      </c>
    </row>
    <row r="9" spans="1:34" ht="12.75">
      <c r="A9" s="1">
        <v>2</v>
      </c>
      <c r="B9" s="1">
        <v>1.6</v>
      </c>
      <c r="C9" s="1">
        <v>2660</v>
      </c>
      <c r="D9" s="1">
        <v>5.89</v>
      </c>
      <c r="E9" s="1">
        <v>14.69</v>
      </c>
      <c r="G9" s="1">
        <v>0.25</v>
      </c>
      <c r="H9" s="1">
        <v>0.31</v>
      </c>
      <c r="I9" s="1">
        <v>9.5</v>
      </c>
      <c r="J9" s="1">
        <v>0</v>
      </c>
      <c r="K9" s="1">
        <v>0</v>
      </c>
      <c r="L9" s="1">
        <v>0</v>
      </c>
      <c r="M9" s="1">
        <v>5.73</v>
      </c>
      <c r="N9" s="1">
        <v>14.38</v>
      </c>
      <c r="P9" s="1">
        <v>0</v>
      </c>
      <c r="Q9" s="1">
        <v>1.95</v>
      </c>
      <c r="R9" s="1">
        <v>0.36</v>
      </c>
      <c r="S9" s="1">
        <v>15.93</v>
      </c>
      <c r="T9" s="1">
        <v>1.51</v>
      </c>
      <c r="V9" s="1">
        <v>300</v>
      </c>
      <c r="W9" s="1">
        <v>2</v>
      </c>
      <c r="Y9" s="1">
        <v>69.2</v>
      </c>
      <c r="Z9" s="1">
        <v>41.1</v>
      </c>
      <c r="AA9" s="1">
        <v>0.6</v>
      </c>
      <c r="AB9" s="1">
        <v>38.7</v>
      </c>
      <c r="AC9" s="1">
        <v>10.28</v>
      </c>
      <c r="AD9" s="1">
        <v>28.6</v>
      </c>
      <c r="AE9" s="1">
        <v>883</v>
      </c>
      <c r="AF9" s="1" t="s">
        <v>42</v>
      </c>
      <c r="AG9" s="3">
        <f t="shared" si="0"/>
        <v>38.06666666666667</v>
      </c>
      <c r="AH9" s="4">
        <f t="shared" si="1"/>
        <v>0.72</v>
      </c>
    </row>
    <row r="10" spans="1:34" ht="12.75">
      <c r="A10" s="1">
        <v>2.2</v>
      </c>
      <c r="B10" s="1">
        <v>1.4</v>
      </c>
      <c r="C10" s="1">
        <v>3820</v>
      </c>
      <c r="D10" s="1">
        <v>6.11</v>
      </c>
      <c r="E10" s="1">
        <v>16.78</v>
      </c>
      <c r="G10" s="1">
        <v>0.25</v>
      </c>
      <c r="H10" s="1">
        <v>0.31</v>
      </c>
      <c r="I10" s="1">
        <v>9.5</v>
      </c>
      <c r="J10" s="1">
        <v>0</v>
      </c>
      <c r="K10" s="1">
        <v>0</v>
      </c>
      <c r="L10" s="1">
        <v>0</v>
      </c>
      <c r="M10" s="1">
        <v>5.85</v>
      </c>
      <c r="N10" s="1">
        <v>16.47</v>
      </c>
      <c r="P10" s="1">
        <v>0</v>
      </c>
      <c r="Q10" s="1">
        <v>2</v>
      </c>
      <c r="R10" s="1">
        <v>0.398</v>
      </c>
      <c r="S10" s="1">
        <v>14.69</v>
      </c>
      <c r="T10" s="1">
        <v>1.81</v>
      </c>
      <c r="V10" s="1">
        <v>368</v>
      </c>
      <c r="W10" s="1">
        <v>1.76</v>
      </c>
      <c r="Y10" s="1">
        <v>108.8</v>
      </c>
      <c r="Z10" s="1">
        <v>43.2</v>
      </c>
      <c r="AA10" s="1">
        <v>0.67</v>
      </c>
      <c r="AB10" s="1">
        <v>41.2</v>
      </c>
      <c r="AC10" s="1">
        <v>8.86</v>
      </c>
      <c r="AD10" s="1">
        <v>22.2</v>
      </c>
      <c r="AE10" s="1">
        <v>1055</v>
      </c>
      <c r="AF10" s="1" t="s">
        <v>133</v>
      </c>
      <c r="AG10" s="3">
        <f t="shared" si="0"/>
        <v>39.46666666666667</v>
      </c>
      <c r="AH10" s="4">
        <f t="shared" si="1"/>
        <v>0.70048</v>
      </c>
    </row>
    <row r="11" spans="1:34" ht="12.75">
      <c r="A11" s="1">
        <v>2.4</v>
      </c>
      <c r="B11" s="1">
        <v>1.2</v>
      </c>
      <c r="C11" s="1">
        <v>4280</v>
      </c>
      <c r="D11" s="1">
        <v>7.74</v>
      </c>
      <c r="E11" s="1">
        <v>19.32</v>
      </c>
      <c r="G11" s="1">
        <v>0.25</v>
      </c>
      <c r="H11" s="1">
        <v>0.31</v>
      </c>
      <c r="I11" s="1">
        <v>9.5</v>
      </c>
      <c r="J11" s="1">
        <v>0</v>
      </c>
      <c r="K11" s="1">
        <v>0</v>
      </c>
      <c r="L11" s="1">
        <v>0</v>
      </c>
      <c r="M11" s="1">
        <v>7.44</v>
      </c>
      <c r="N11" s="1">
        <v>19.01</v>
      </c>
      <c r="P11" s="1">
        <v>0</v>
      </c>
      <c r="Q11" s="1">
        <v>1.95</v>
      </c>
      <c r="R11" s="1">
        <v>0.437</v>
      </c>
      <c r="S11" s="1">
        <v>17.02</v>
      </c>
      <c r="T11" s="1">
        <v>1.56</v>
      </c>
      <c r="V11" s="1">
        <v>402</v>
      </c>
      <c r="W11" s="1">
        <v>2.07</v>
      </c>
      <c r="Y11" s="1">
        <v>117.9</v>
      </c>
      <c r="Z11" s="1">
        <v>42.6</v>
      </c>
      <c r="AA11" s="1">
        <v>0.73</v>
      </c>
      <c r="AB11" s="1">
        <v>40.7</v>
      </c>
      <c r="AC11" s="1">
        <v>13.32</v>
      </c>
      <c r="AD11" s="1">
        <v>30.5</v>
      </c>
      <c r="AE11" s="1">
        <v>1206</v>
      </c>
      <c r="AF11" s="1" t="s">
        <v>42</v>
      </c>
      <c r="AG11" s="3">
        <f t="shared" si="0"/>
        <v>39.06666666666667</v>
      </c>
      <c r="AH11" s="4">
        <f t="shared" si="1"/>
        <v>0.9045899999999999</v>
      </c>
    </row>
    <row r="12" spans="1:34" ht="12.75">
      <c r="A12" s="1">
        <v>2.6</v>
      </c>
      <c r="B12" s="1">
        <v>1</v>
      </c>
      <c r="C12" s="1">
        <v>2980</v>
      </c>
      <c r="D12" s="1">
        <v>5.26</v>
      </c>
      <c r="E12" s="1">
        <v>13.25</v>
      </c>
      <c r="G12" s="1">
        <v>0.25</v>
      </c>
      <c r="H12" s="1">
        <v>0.31</v>
      </c>
      <c r="I12" s="1">
        <v>9.5</v>
      </c>
      <c r="J12" s="1">
        <v>0</v>
      </c>
      <c r="K12" s="1">
        <v>0</v>
      </c>
      <c r="L12" s="1">
        <v>0</v>
      </c>
      <c r="M12" s="1">
        <v>5.14</v>
      </c>
      <c r="N12" s="1">
        <v>12.94</v>
      </c>
      <c r="P12" s="1">
        <v>0</v>
      </c>
      <c r="Q12" s="1">
        <v>1.95</v>
      </c>
      <c r="R12" s="1">
        <v>0.475</v>
      </c>
      <c r="S12" s="1">
        <v>10.81</v>
      </c>
      <c r="T12" s="1">
        <v>1.52</v>
      </c>
      <c r="V12" s="1">
        <v>271</v>
      </c>
      <c r="W12" s="1">
        <v>1.37</v>
      </c>
      <c r="Y12" s="1">
        <v>83.4</v>
      </c>
      <c r="Z12" s="1">
        <v>41.6</v>
      </c>
      <c r="AA12" s="1">
        <v>0.79</v>
      </c>
      <c r="AB12" s="1">
        <v>39.8</v>
      </c>
      <c r="AC12" s="1">
        <v>6.29</v>
      </c>
      <c r="AD12" s="1">
        <v>13.2</v>
      </c>
      <c r="AE12" s="1">
        <v>697</v>
      </c>
      <c r="AF12" s="1" t="s">
        <v>42</v>
      </c>
      <c r="AG12" s="3">
        <f t="shared" si="0"/>
        <v>38.4</v>
      </c>
      <c r="AH12" s="4">
        <f t="shared" si="1"/>
        <v>0.65075</v>
      </c>
    </row>
    <row r="13" spans="1:34" ht="12.75">
      <c r="A13" s="1">
        <v>2.8</v>
      </c>
      <c r="B13" s="1">
        <v>0.8</v>
      </c>
      <c r="C13" s="1">
        <v>2880</v>
      </c>
      <c r="D13" s="1">
        <v>6.49</v>
      </c>
      <c r="E13" s="1">
        <v>14</v>
      </c>
      <c r="G13" s="1">
        <v>0.25</v>
      </c>
      <c r="H13" s="1">
        <v>0.31</v>
      </c>
      <c r="I13" s="1">
        <v>9.5</v>
      </c>
      <c r="J13" s="1">
        <v>0</v>
      </c>
      <c r="K13" s="1">
        <v>0</v>
      </c>
      <c r="L13" s="1">
        <v>0</v>
      </c>
      <c r="M13" s="1">
        <v>6.39</v>
      </c>
      <c r="N13" s="1">
        <v>13.69</v>
      </c>
      <c r="P13" s="1">
        <v>0</v>
      </c>
      <c r="Q13" s="1">
        <v>1.95</v>
      </c>
      <c r="R13" s="1">
        <v>0.514</v>
      </c>
      <c r="S13" s="1">
        <v>12.44</v>
      </c>
      <c r="T13" s="1">
        <v>1.14</v>
      </c>
      <c r="V13" s="1">
        <v>253</v>
      </c>
      <c r="W13" s="1">
        <v>2.1</v>
      </c>
      <c r="AC13" s="1">
        <v>8.9</v>
      </c>
      <c r="AD13" s="1">
        <v>17.3</v>
      </c>
      <c r="AE13" s="1">
        <v>685</v>
      </c>
      <c r="AF13" s="1" t="s">
        <v>159</v>
      </c>
      <c r="AG13" s="3">
        <f t="shared" si="0"/>
      </c>
      <c r="AH13" s="4">
        <f t="shared" si="1"/>
        <v>1.0794000000000001</v>
      </c>
    </row>
    <row r="14" spans="1:34" ht="12.75">
      <c r="A14" s="1">
        <v>3</v>
      </c>
      <c r="B14" s="1">
        <v>0.6</v>
      </c>
      <c r="C14" s="1">
        <v>2410</v>
      </c>
      <c r="D14" s="1">
        <v>5.02</v>
      </c>
      <c r="E14" s="1">
        <v>11.75</v>
      </c>
      <c r="G14" s="1">
        <v>0.25</v>
      </c>
      <c r="H14" s="1">
        <v>0.31</v>
      </c>
      <c r="I14" s="1">
        <v>9.5</v>
      </c>
      <c r="J14" s="1">
        <v>0</v>
      </c>
      <c r="K14" s="1">
        <v>0</v>
      </c>
      <c r="L14" s="1">
        <v>0</v>
      </c>
      <c r="M14" s="1">
        <v>4.96</v>
      </c>
      <c r="N14" s="1">
        <v>11.44</v>
      </c>
      <c r="P14" s="1">
        <v>0</v>
      </c>
      <c r="Q14" s="1">
        <v>1.8</v>
      </c>
      <c r="R14" s="1">
        <v>0.551</v>
      </c>
      <c r="S14" s="1">
        <v>9.01</v>
      </c>
      <c r="T14" s="1">
        <v>1.31</v>
      </c>
      <c r="V14" s="1">
        <v>225</v>
      </c>
      <c r="W14" s="1">
        <v>1.22</v>
      </c>
      <c r="Y14" s="1">
        <v>65</v>
      </c>
      <c r="Z14" s="1">
        <v>39.7</v>
      </c>
      <c r="AA14" s="1">
        <v>0.9</v>
      </c>
      <c r="AB14" s="1">
        <v>38</v>
      </c>
      <c r="AC14" s="1">
        <v>5.63</v>
      </c>
      <c r="AD14" s="1">
        <v>10.2</v>
      </c>
      <c r="AE14" s="1">
        <v>539</v>
      </c>
      <c r="AF14" s="1" t="s">
        <v>42</v>
      </c>
      <c r="AG14" s="3">
        <f aca="true" t="shared" si="2" ref="AG14:AG21">IF(Z14=0,"",IF(Z14&lt;32,Z14,32+2/3*(Z14-32)))</f>
        <v>37.13333333333333</v>
      </c>
      <c r="AH14" s="4">
        <f aca="true" t="shared" si="3" ref="AH14:AH27">IF(W14=0,"",W14*R14)</f>
        <v>0.67222</v>
      </c>
    </row>
    <row r="15" spans="1:34" ht="12.75">
      <c r="A15" s="1">
        <v>3.2</v>
      </c>
      <c r="B15" s="1">
        <v>0.4</v>
      </c>
      <c r="C15" s="1">
        <v>2460</v>
      </c>
      <c r="D15" s="1">
        <v>3.97</v>
      </c>
      <c r="E15" s="1">
        <v>11.76</v>
      </c>
      <c r="G15" s="1">
        <v>0.31</v>
      </c>
      <c r="H15" s="1">
        <v>0.14</v>
      </c>
      <c r="I15" s="1">
        <v>9.5</v>
      </c>
      <c r="J15" s="1">
        <v>0</v>
      </c>
      <c r="K15" s="1">
        <v>0</v>
      </c>
      <c r="L15" s="1">
        <v>0</v>
      </c>
      <c r="M15" s="1">
        <v>3.91</v>
      </c>
      <c r="N15" s="1">
        <v>11.62</v>
      </c>
      <c r="P15" s="1">
        <v>0.02</v>
      </c>
      <c r="Q15" s="1">
        <v>1.9</v>
      </c>
      <c r="R15" s="1">
        <v>0.567</v>
      </c>
      <c r="S15" s="1">
        <v>6.86</v>
      </c>
      <c r="T15" s="1">
        <v>1.98</v>
      </c>
      <c r="V15" s="1">
        <v>267</v>
      </c>
      <c r="W15" s="1">
        <v>0.93</v>
      </c>
      <c r="Y15" s="1">
        <v>71.4</v>
      </c>
      <c r="Z15" s="1">
        <v>40.7</v>
      </c>
      <c r="AA15" s="1">
        <v>0.94</v>
      </c>
      <c r="AB15" s="1">
        <v>39.1</v>
      </c>
      <c r="AC15" s="1">
        <v>3.36</v>
      </c>
      <c r="AD15" s="1">
        <v>5.9</v>
      </c>
      <c r="AE15" s="1">
        <v>574</v>
      </c>
      <c r="AF15" s="1" t="s">
        <v>133</v>
      </c>
      <c r="AG15" s="3">
        <f t="shared" si="2"/>
        <v>37.800000000000004</v>
      </c>
      <c r="AH15" s="4">
        <f t="shared" si="3"/>
        <v>0.52731</v>
      </c>
    </row>
    <row r="16" spans="1:34" ht="12.75">
      <c r="A16" s="1">
        <v>3.4</v>
      </c>
      <c r="B16" s="1">
        <v>0.2</v>
      </c>
      <c r="C16" s="1">
        <v>2150</v>
      </c>
      <c r="D16" s="1">
        <v>3.3</v>
      </c>
      <c r="E16" s="1">
        <v>7.7</v>
      </c>
      <c r="G16" s="1">
        <v>0.31</v>
      </c>
      <c r="H16" s="1">
        <v>0.14</v>
      </c>
      <c r="I16" s="1">
        <v>9.5</v>
      </c>
      <c r="J16" s="1">
        <v>0</v>
      </c>
      <c r="K16" s="1">
        <v>0</v>
      </c>
      <c r="L16" s="1">
        <v>0</v>
      </c>
      <c r="M16" s="1">
        <v>3.41</v>
      </c>
      <c r="N16" s="1">
        <v>7.56</v>
      </c>
      <c r="P16" s="1">
        <v>0.039</v>
      </c>
      <c r="Q16" s="1">
        <v>1.8</v>
      </c>
      <c r="R16" s="1">
        <v>0.584</v>
      </c>
      <c r="S16" s="1">
        <v>5.78</v>
      </c>
      <c r="T16" s="1">
        <v>1.23</v>
      </c>
      <c r="V16" s="1">
        <v>144</v>
      </c>
      <c r="W16" s="1">
        <v>0.82</v>
      </c>
      <c r="Y16" s="1">
        <v>63.1</v>
      </c>
      <c r="Z16" s="1">
        <v>40.1</v>
      </c>
      <c r="AA16" s="1">
        <v>0.96</v>
      </c>
      <c r="AB16" s="1">
        <v>38.5</v>
      </c>
      <c r="AC16" s="1">
        <v>2.63</v>
      </c>
      <c r="AD16" s="1">
        <v>4.5</v>
      </c>
      <c r="AE16" s="1">
        <v>282</v>
      </c>
      <c r="AF16" s="1" t="s">
        <v>42</v>
      </c>
      <c r="AG16" s="3">
        <f t="shared" si="2"/>
        <v>37.4</v>
      </c>
      <c r="AH16" s="4">
        <f t="shared" si="3"/>
        <v>0.4788799999999999</v>
      </c>
    </row>
    <row r="17" spans="1:34" ht="12.75">
      <c r="A17" s="1">
        <v>3.6</v>
      </c>
      <c r="B17" s="1">
        <v>0</v>
      </c>
      <c r="C17" s="1">
        <v>1270</v>
      </c>
      <c r="D17" s="1">
        <v>3.03</v>
      </c>
      <c r="E17" s="1">
        <v>7.28</v>
      </c>
      <c r="G17" s="1">
        <v>0.31</v>
      </c>
      <c r="H17" s="1">
        <v>0.14</v>
      </c>
      <c r="I17" s="1">
        <v>9.5</v>
      </c>
      <c r="J17" s="1">
        <v>0</v>
      </c>
      <c r="K17" s="1">
        <v>0</v>
      </c>
      <c r="L17" s="1">
        <v>0</v>
      </c>
      <c r="M17" s="1">
        <v>3.15</v>
      </c>
      <c r="N17" s="1">
        <v>7.14</v>
      </c>
      <c r="P17" s="1">
        <v>0.059</v>
      </c>
      <c r="Q17" s="1">
        <v>1.8</v>
      </c>
      <c r="R17" s="1">
        <v>0.6</v>
      </c>
      <c r="S17" s="1">
        <v>5.16</v>
      </c>
      <c r="T17" s="1">
        <v>1.29</v>
      </c>
      <c r="V17" s="1">
        <v>138</v>
      </c>
      <c r="W17" s="1">
        <v>0.85</v>
      </c>
      <c r="Y17" s="1">
        <v>34.3</v>
      </c>
      <c r="Z17" s="1">
        <v>36.1</v>
      </c>
      <c r="AA17" s="1">
        <v>0.95</v>
      </c>
      <c r="AB17" s="1">
        <v>34.3</v>
      </c>
      <c r="AC17" s="1">
        <v>2.7</v>
      </c>
      <c r="AD17" s="1">
        <v>4.5</v>
      </c>
      <c r="AE17" s="1">
        <v>256</v>
      </c>
      <c r="AF17" s="1" t="s">
        <v>42</v>
      </c>
      <c r="AG17" s="3">
        <f t="shared" si="2"/>
        <v>34.733333333333334</v>
      </c>
      <c r="AH17" s="4">
        <f t="shared" si="3"/>
        <v>0.51</v>
      </c>
    </row>
    <row r="18" spans="1:34" ht="12.75">
      <c r="A18" s="1">
        <v>3.8</v>
      </c>
      <c r="B18" s="1">
        <v>-0.2</v>
      </c>
      <c r="C18" s="1">
        <v>950</v>
      </c>
      <c r="D18" s="1">
        <v>3.26</v>
      </c>
      <c r="E18" s="1">
        <v>6.26</v>
      </c>
      <c r="G18" s="1">
        <v>0.31</v>
      </c>
      <c r="H18" s="1">
        <v>0.14</v>
      </c>
      <c r="I18" s="1">
        <v>9.5</v>
      </c>
      <c r="J18" s="1">
        <v>0</v>
      </c>
      <c r="K18" s="1">
        <v>0</v>
      </c>
      <c r="L18" s="1">
        <v>0</v>
      </c>
      <c r="M18" s="1">
        <v>3.44</v>
      </c>
      <c r="N18" s="1">
        <v>6.12</v>
      </c>
      <c r="P18" s="1">
        <v>0.079</v>
      </c>
      <c r="Q18" s="1">
        <v>1.8</v>
      </c>
      <c r="R18" s="1">
        <v>0.615</v>
      </c>
      <c r="S18" s="1">
        <v>5.47</v>
      </c>
      <c r="T18" s="1">
        <v>0.8</v>
      </c>
      <c r="V18" s="1">
        <v>93</v>
      </c>
      <c r="W18" s="1">
        <v>1.24</v>
      </c>
      <c r="AC18" s="1">
        <v>2.95</v>
      </c>
      <c r="AD18" s="1">
        <v>4.8</v>
      </c>
      <c r="AE18" s="1">
        <v>175</v>
      </c>
      <c r="AF18" s="1" t="s">
        <v>113</v>
      </c>
      <c r="AG18" s="3">
        <f t="shared" si="2"/>
      </c>
      <c r="AH18" s="4">
        <f t="shared" si="3"/>
        <v>0.7626</v>
      </c>
    </row>
    <row r="19" spans="1:34" ht="12.75">
      <c r="A19" s="1">
        <v>4</v>
      </c>
      <c r="B19" s="1">
        <v>-0.4</v>
      </c>
      <c r="C19" s="1">
        <v>780</v>
      </c>
      <c r="D19" s="1">
        <v>1.93</v>
      </c>
      <c r="E19" s="1">
        <v>5.53</v>
      </c>
      <c r="G19" s="1">
        <v>0.31</v>
      </c>
      <c r="H19" s="1">
        <v>0.14</v>
      </c>
      <c r="I19" s="1">
        <v>9.5</v>
      </c>
      <c r="J19" s="1">
        <v>0</v>
      </c>
      <c r="K19" s="1">
        <v>0</v>
      </c>
      <c r="L19" s="1">
        <v>0</v>
      </c>
      <c r="M19" s="1">
        <v>2.08</v>
      </c>
      <c r="N19" s="1">
        <v>5.39</v>
      </c>
      <c r="P19" s="1">
        <v>0.098</v>
      </c>
      <c r="Q19" s="1">
        <v>1.7</v>
      </c>
      <c r="R19" s="1">
        <v>0.63</v>
      </c>
      <c r="S19" s="1">
        <v>3.15</v>
      </c>
      <c r="T19" s="1">
        <v>1.67</v>
      </c>
      <c r="V19" s="1">
        <v>115</v>
      </c>
      <c r="W19" s="1">
        <v>0.68</v>
      </c>
      <c r="Y19" s="1">
        <v>22.1</v>
      </c>
      <c r="Z19" s="1">
        <v>33.2</v>
      </c>
      <c r="AA19" s="1">
        <v>0.98</v>
      </c>
      <c r="AB19" s="1">
        <v>31.3</v>
      </c>
      <c r="AC19" s="1">
        <v>1.55</v>
      </c>
      <c r="AD19" s="1">
        <v>2.5</v>
      </c>
      <c r="AE19" s="1">
        <v>160</v>
      </c>
      <c r="AF19" s="1" t="s">
        <v>42</v>
      </c>
      <c r="AG19" s="3">
        <f t="shared" si="2"/>
        <v>32.800000000000004</v>
      </c>
      <c r="AH19" s="4">
        <f t="shared" si="3"/>
        <v>0.42840000000000006</v>
      </c>
    </row>
    <row r="20" spans="1:34" ht="12.75">
      <c r="A20" s="1">
        <v>4.2</v>
      </c>
      <c r="B20" s="1">
        <v>-0.6</v>
      </c>
      <c r="C20" s="1">
        <v>780</v>
      </c>
      <c r="D20" s="1">
        <v>2.06</v>
      </c>
      <c r="E20" s="1">
        <v>3.4</v>
      </c>
      <c r="G20" s="1">
        <v>0.31</v>
      </c>
      <c r="H20" s="1">
        <v>0.14</v>
      </c>
      <c r="I20" s="1">
        <v>9.5</v>
      </c>
      <c r="J20" s="1">
        <v>0</v>
      </c>
      <c r="K20" s="1">
        <v>0</v>
      </c>
      <c r="L20" s="1">
        <v>0</v>
      </c>
      <c r="M20" s="1">
        <v>2.33</v>
      </c>
      <c r="N20" s="1">
        <v>3.26</v>
      </c>
      <c r="P20" s="1">
        <v>0.118</v>
      </c>
      <c r="Q20" s="1">
        <v>1.6</v>
      </c>
      <c r="R20" s="1">
        <v>0.643</v>
      </c>
      <c r="S20" s="1">
        <v>3.43</v>
      </c>
      <c r="T20" s="1">
        <v>0.42</v>
      </c>
      <c r="V20" s="1">
        <v>32</v>
      </c>
      <c r="W20" s="1">
        <v>0.88</v>
      </c>
      <c r="X20" s="1">
        <v>0.28</v>
      </c>
      <c r="AC20" s="1">
        <v>1.49</v>
      </c>
      <c r="AD20" s="1">
        <v>2.3</v>
      </c>
      <c r="AE20" s="1">
        <v>46</v>
      </c>
      <c r="AF20" s="1" t="s">
        <v>114</v>
      </c>
      <c r="AG20" s="3">
        <f t="shared" si="2"/>
      </c>
      <c r="AH20" s="4">
        <f t="shared" si="3"/>
        <v>0.56584</v>
      </c>
    </row>
    <row r="21" spans="1:34" ht="12.75">
      <c r="A21" s="1">
        <v>4.4</v>
      </c>
      <c r="B21" s="1">
        <v>-0.8</v>
      </c>
      <c r="C21" s="1">
        <v>1160</v>
      </c>
      <c r="D21" s="1">
        <v>2.23</v>
      </c>
      <c r="E21" s="1">
        <v>5.66</v>
      </c>
      <c r="G21" s="1">
        <v>0.31</v>
      </c>
      <c r="H21" s="1">
        <v>0.14</v>
      </c>
      <c r="I21" s="1">
        <v>9.5</v>
      </c>
      <c r="J21" s="1">
        <v>0</v>
      </c>
      <c r="K21" s="1">
        <v>0</v>
      </c>
      <c r="L21" s="1">
        <v>0</v>
      </c>
      <c r="M21" s="1">
        <v>2.39</v>
      </c>
      <c r="N21" s="1">
        <v>5.52</v>
      </c>
      <c r="P21" s="1">
        <v>0.137</v>
      </c>
      <c r="Q21" s="1">
        <v>1.7</v>
      </c>
      <c r="R21" s="1">
        <v>0.656</v>
      </c>
      <c r="S21" s="1">
        <v>3.44</v>
      </c>
      <c r="T21" s="1">
        <v>1.39</v>
      </c>
      <c r="V21" s="1">
        <v>109</v>
      </c>
      <c r="W21" s="1">
        <v>0.65</v>
      </c>
      <c r="Y21" s="1">
        <v>34.1</v>
      </c>
      <c r="Z21" s="1">
        <v>36</v>
      </c>
      <c r="AA21" s="1">
        <v>1.04</v>
      </c>
      <c r="AB21" s="1">
        <v>34.3</v>
      </c>
      <c r="AC21" s="1">
        <v>1.62</v>
      </c>
      <c r="AD21" s="1">
        <v>2.5</v>
      </c>
      <c r="AE21" s="1">
        <v>159</v>
      </c>
      <c r="AF21" s="1" t="s">
        <v>42</v>
      </c>
      <c r="AG21" s="3">
        <f t="shared" si="2"/>
        <v>34.666666666666664</v>
      </c>
      <c r="AH21" s="4">
        <f t="shared" si="3"/>
        <v>0.42640000000000006</v>
      </c>
    </row>
    <row r="22" spans="1:34" ht="12.75">
      <c r="A22" s="1">
        <v>4.6</v>
      </c>
      <c r="B22" s="1">
        <v>-1</v>
      </c>
      <c r="C22" s="1">
        <v>1230</v>
      </c>
      <c r="D22" s="1">
        <v>2.3</v>
      </c>
      <c r="E22" s="1">
        <v>6.9</v>
      </c>
      <c r="G22" s="1">
        <v>0.31</v>
      </c>
      <c r="H22" s="1">
        <v>0.14</v>
      </c>
      <c r="I22" s="1">
        <v>9.5</v>
      </c>
      <c r="J22" s="1">
        <v>0</v>
      </c>
      <c r="K22" s="1">
        <v>0</v>
      </c>
      <c r="L22" s="1">
        <v>0</v>
      </c>
      <c r="M22" s="1">
        <v>2.4</v>
      </c>
      <c r="N22" s="1">
        <v>6.76</v>
      </c>
      <c r="P22" s="1">
        <v>0.157</v>
      </c>
      <c r="Q22" s="1">
        <v>1.8</v>
      </c>
      <c r="R22" s="1">
        <v>0.67</v>
      </c>
      <c r="S22" s="1">
        <v>3.35</v>
      </c>
      <c r="T22" s="1">
        <v>1.94</v>
      </c>
      <c r="V22" s="1">
        <v>151</v>
      </c>
      <c r="W22" s="1">
        <v>0.63</v>
      </c>
      <c r="Y22" s="1">
        <v>36.6</v>
      </c>
      <c r="Z22" s="1">
        <v>36.4</v>
      </c>
      <c r="AA22" s="1">
        <v>1.07</v>
      </c>
      <c r="AB22" s="1">
        <v>34.7</v>
      </c>
      <c r="AC22" s="1">
        <v>1.57</v>
      </c>
      <c r="AD22" s="1">
        <v>2.3</v>
      </c>
      <c r="AE22" s="1">
        <v>223</v>
      </c>
      <c r="AF22" s="1" t="s">
        <v>133</v>
      </c>
      <c r="AG22" s="3">
        <f aca="true" t="shared" si="4" ref="AG22:AG34">IF(Z22=0,"",IF(Z22&lt;32,Z22,32+2/3*(Z22-32)))</f>
        <v>34.93333333333333</v>
      </c>
      <c r="AH22" s="4">
        <f t="shared" si="3"/>
        <v>0.42210000000000003</v>
      </c>
    </row>
    <row r="23" spans="1:34" ht="12.75">
      <c r="A23" s="1">
        <v>4.8</v>
      </c>
      <c r="B23" s="1">
        <v>-1.2</v>
      </c>
      <c r="C23" s="1">
        <v>1240</v>
      </c>
      <c r="D23" s="1">
        <v>2.08</v>
      </c>
      <c r="E23" s="1">
        <v>5.9</v>
      </c>
      <c r="G23" s="1">
        <v>0.31</v>
      </c>
      <c r="H23" s="1">
        <v>0.14</v>
      </c>
      <c r="I23" s="1">
        <v>9.5</v>
      </c>
      <c r="J23" s="1">
        <v>0</v>
      </c>
      <c r="K23" s="1">
        <v>0</v>
      </c>
      <c r="L23" s="1">
        <v>0</v>
      </c>
      <c r="M23" s="1">
        <v>2.22</v>
      </c>
      <c r="N23" s="1">
        <v>5.76</v>
      </c>
      <c r="P23" s="1">
        <v>0.177</v>
      </c>
      <c r="Q23" s="1">
        <v>1.7</v>
      </c>
      <c r="R23" s="1">
        <v>0.685</v>
      </c>
      <c r="S23" s="1">
        <v>2.99</v>
      </c>
      <c r="T23" s="1">
        <v>1.73</v>
      </c>
      <c r="V23" s="1">
        <v>123</v>
      </c>
      <c r="W23" s="1">
        <v>0.58</v>
      </c>
      <c r="Y23" s="1">
        <v>37.8</v>
      </c>
      <c r="Z23" s="1">
        <v>36.6</v>
      </c>
      <c r="AA23" s="1">
        <v>1.09</v>
      </c>
      <c r="AB23" s="1">
        <v>35</v>
      </c>
      <c r="AC23" s="1">
        <v>1.35</v>
      </c>
      <c r="AD23" s="1">
        <v>2</v>
      </c>
      <c r="AE23" s="1">
        <v>166</v>
      </c>
      <c r="AF23" s="1" t="s">
        <v>42</v>
      </c>
      <c r="AG23" s="3">
        <f t="shared" si="4"/>
        <v>35.06666666666667</v>
      </c>
      <c r="AH23" s="4">
        <f t="shared" si="3"/>
        <v>0.3973</v>
      </c>
    </row>
    <row r="24" spans="1:34" ht="12.75">
      <c r="A24" s="1">
        <v>5</v>
      </c>
      <c r="B24" s="1">
        <v>-1.4</v>
      </c>
      <c r="C24" s="1">
        <v>2180</v>
      </c>
      <c r="D24" s="1">
        <v>4.12</v>
      </c>
      <c r="E24" s="1">
        <v>12.74</v>
      </c>
      <c r="G24" s="1">
        <v>0.31</v>
      </c>
      <c r="H24" s="1">
        <v>0.14</v>
      </c>
      <c r="I24" s="1">
        <v>9.5</v>
      </c>
      <c r="J24" s="1">
        <v>0</v>
      </c>
      <c r="K24" s="1">
        <v>0</v>
      </c>
      <c r="L24" s="1">
        <v>0</v>
      </c>
      <c r="M24" s="1">
        <v>4.02</v>
      </c>
      <c r="N24" s="1">
        <v>12.6</v>
      </c>
      <c r="P24" s="1">
        <v>0.196</v>
      </c>
      <c r="Q24" s="1">
        <v>1.9</v>
      </c>
      <c r="R24" s="1">
        <v>0.701</v>
      </c>
      <c r="S24" s="1">
        <v>5.46</v>
      </c>
      <c r="T24" s="1">
        <v>2.24</v>
      </c>
      <c r="V24" s="1">
        <v>298</v>
      </c>
      <c r="W24" s="1">
        <v>0.81</v>
      </c>
      <c r="Y24" s="1">
        <v>62.9</v>
      </c>
      <c r="Z24" s="1">
        <v>39</v>
      </c>
      <c r="AA24" s="1">
        <v>1.14</v>
      </c>
      <c r="AB24" s="1">
        <v>37.6</v>
      </c>
      <c r="AC24" s="1">
        <v>3.04</v>
      </c>
      <c r="AD24" s="1">
        <v>4.3</v>
      </c>
      <c r="AE24" s="1">
        <v>579</v>
      </c>
      <c r="AF24" s="1" t="s">
        <v>133</v>
      </c>
      <c r="AG24" s="3">
        <f t="shared" si="4"/>
        <v>36.666666666666664</v>
      </c>
      <c r="AH24" s="4">
        <f t="shared" si="3"/>
        <v>0.56781</v>
      </c>
    </row>
    <row r="25" spans="1:34" ht="12.75">
      <c r="A25" s="1">
        <v>5.2</v>
      </c>
      <c r="B25" s="1">
        <v>-1.6</v>
      </c>
      <c r="C25" s="1">
        <v>2140</v>
      </c>
      <c r="D25" s="1">
        <v>3.5</v>
      </c>
      <c r="E25" s="1">
        <v>11.11</v>
      </c>
      <c r="G25" s="1">
        <v>0.31</v>
      </c>
      <c r="H25" s="1">
        <v>0.14</v>
      </c>
      <c r="I25" s="1">
        <v>9.5</v>
      </c>
      <c r="J25" s="1">
        <v>0</v>
      </c>
      <c r="K25" s="1">
        <v>0</v>
      </c>
      <c r="L25" s="1">
        <v>0</v>
      </c>
      <c r="M25" s="1">
        <v>3.45</v>
      </c>
      <c r="N25" s="1">
        <v>10.97</v>
      </c>
      <c r="P25" s="1">
        <v>0.216</v>
      </c>
      <c r="Q25" s="1">
        <v>1.9</v>
      </c>
      <c r="R25" s="1">
        <v>0.718</v>
      </c>
      <c r="S25" s="1">
        <v>4.5</v>
      </c>
      <c r="T25" s="1">
        <v>2.32</v>
      </c>
      <c r="V25" s="1">
        <v>261</v>
      </c>
      <c r="W25" s="1">
        <v>0.69</v>
      </c>
      <c r="Y25" s="1">
        <v>64.1</v>
      </c>
      <c r="Z25" s="1">
        <v>39.3</v>
      </c>
      <c r="AA25" s="1">
        <v>1.17</v>
      </c>
      <c r="AB25" s="1">
        <v>37.9</v>
      </c>
      <c r="AC25" s="1">
        <v>2.23</v>
      </c>
      <c r="AD25" s="1">
        <v>3.1</v>
      </c>
      <c r="AE25" s="1">
        <v>462</v>
      </c>
      <c r="AF25" s="1" t="s">
        <v>133</v>
      </c>
      <c r="AG25" s="3">
        <f t="shared" si="4"/>
        <v>36.86666666666667</v>
      </c>
      <c r="AH25" s="4">
        <f t="shared" si="3"/>
        <v>0.4954199999999999</v>
      </c>
    </row>
    <row r="26" spans="1:34" ht="12.75">
      <c r="A26" s="1">
        <v>5.4</v>
      </c>
      <c r="B26" s="1">
        <v>-1.8</v>
      </c>
      <c r="C26" s="1">
        <v>3610</v>
      </c>
      <c r="D26" s="1">
        <v>4.32</v>
      </c>
      <c r="E26" s="1">
        <v>13.66</v>
      </c>
      <c r="G26" s="1">
        <v>0.31</v>
      </c>
      <c r="H26" s="1">
        <v>0.14</v>
      </c>
      <c r="I26" s="1">
        <v>9.5</v>
      </c>
      <c r="J26" s="1">
        <v>0</v>
      </c>
      <c r="K26" s="1">
        <v>0</v>
      </c>
      <c r="L26" s="1">
        <v>0</v>
      </c>
      <c r="M26" s="1">
        <v>4.19</v>
      </c>
      <c r="N26" s="1">
        <v>13.52</v>
      </c>
      <c r="P26" s="1">
        <v>0.236</v>
      </c>
      <c r="Q26" s="1">
        <v>1.9</v>
      </c>
      <c r="R26" s="1">
        <v>0.736</v>
      </c>
      <c r="S26" s="1">
        <v>5.37</v>
      </c>
      <c r="T26" s="1">
        <v>2.36</v>
      </c>
      <c r="V26" s="1">
        <v>324</v>
      </c>
      <c r="W26" s="1">
        <v>0.68</v>
      </c>
      <c r="Y26" s="1">
        <v>112.4</v>
      </c>
      <c r="Z26" s="1">
        <v>42.4</v>
      </c>
      <c r="AA26" s="1">
        <v>1.23</v>
      </c>
      <c r="AB26" s="1">
        <v>41.2</v>
      </c>
      <c r="AC26" s="1">
        <v>2.45</v>
      </c>
      <c r="AD26" s="1">
        <v>3.3</v>
      </c>
      <c r="AE26" s="1">
        <v>626</v>
      </c>
      <c r="AF26" s="1" t="s">
        <v>133</v>
      </c>
      <c r="AG26" s="3">
        <f t="shared" si="4"/>
        <v>38.93333333333333</v>
      </c>
      <c r="AH26" s="4">
        <f t="shared" si="3"/>
        <v>0.50048</v>
      </c>
    </row>
    <row r="27" spans="1:34" ht="12.75">
      <c r="A27" s="1">
        <v>5.6</v>
      </c>
      <c r="B27" s="1">
        <v>-2</v>
      </c>
      <c r="C27" s="1">
        <v>3580</v>
      </c>
      <c r="D27" s="1">
        <v>6.99</v>
      </c>
      <c r="E27" s="1">
        <v>17.44</v>
      </c>
      <c r="G27" s="1">
        <v>0.31</v>
      </c>
      <c r="H27" s="1">
        <v>0.14</v>
      </c>
      <c r="I27" s="1">
        <v>9.5</v>
      </c>
      <c r="J27" s="1">
        <v>0</v>
      </c>
      <c r="K27" s="1">
        <v>0</v>
      </c>
      <c r="L27" s="1">
        <v>0</v>
      </c>
      <c r="M27" s="1">
        <v>6.8</v>
      </c>
      <c r="N27" s="1">
        <v>17.3</v>
      </c>
      <c r="P27" s="1">
        <v>0.255</v>
      </c>
      <c r="Q27" s="1">
        <v>1.95</v>
      </c>
      <c r="R27" s="1">
        <v>0.754</v>
      </c>
      <c r="S27" s="1">
        <v>8.68</v>
      </c>
      <c r="T27" s="1">
        <v>1.6</v>
      </c>
      <c r="V27" s="1">
        <v>364</v>
      </c>
      <c r="W27" s="1">
        <v>1.15</v>
      </c>
      <c r="Y27" s="1">
        <v>99.9</v>
      </c>
      <c r="Z27" s="1">
        <v>40.4</v>
      </c>
      <c r="AA27" s="1">
        <v>1.24</v>
      </c>
      <c r="AB27" s="1">
        <v>39.2</v>
      </c>
      <c r="AC27" s="1">
        <v>6.97</v>
      </c>
      <c r="AD27" s="1">
        <v>9.2</v>
      </c>
      <c r="AE27" s="1">
        <v>861</v>
      </c>
      <c r="AF27" s="1" t="s">
        <v>42</v>
      </c>
      <c r="AG27" s="3">
        <f t="shared" si="4"/>
        <v>37.6</v>
      </c>
      <c r="AH27" s="4">
        <f t="shared" si="3"/>
        <v>0.8671</v>
      </c>
    </row>
    <row r="28" spans="1:34" ht="12.75">
      <c r="A28" s="1">
        <v>5.8</v>
      </c>
      <c r="B28" s="1">
        <v>-2.2</v>
      </c>
      <c r="C28" s="1">
        <v>3440</v>
      </c>
      <c r="D28" s="1">
        <v>6.19</v>
      </c>
      <c r="E28" s="1">
        <v>15.8</v>
      </c>
      <c r="G28" s="1">
        <v>0.31</v>
      </c>
      <c r="H28" s="1">
        <v>0.14</v>
      </c>
      <c r="I28" s="1">
        <v>9.5</v>
      </c>
      <c r="J28" s="1">
        <v>0</v>
      </c>
      <c r="K28" s="1">
        <v>0</v>
      </c>
      <c r="L28" s="1">
        <v>0</v>
      </c>
      <c r="M28" s="1">
        <v>6.04</v>
      </c>
      <c r="N28" s="1">
        <v>15.66</v>
      </c>
      <c r="P28" s="1">
        <v>0.275</v>
      </c>
      <c r="Q28" s="1">
        <v>1.95</v>
      </c>
      <c r="R28" s="1">
        <v>0.773</v>
      </c>
      <c r="S28" s="1">
        <v>7.46</v>
      </c>
      <c r="T28" s="1">
        <v>1.67</v>
      </c>
      <c r="V28" s="1">
        <v>334</v>
      </c>
      <c r="W28" s="1">
        <v>1</v>
      </c>
      <c r="Y28" s="1">
        <v>98.5</v>
      </c>
      <c r="Z28" s="1">
        <v>40.6</v>
      </c>
      <c r="AA28" s="1">
        <v>1.28</v>
      </c>
      <c r="AB28" s="1">
        <v>39.4</v>
      </c>
      <c r="AC28" s="1">
        <v>5.37</v>
      </c>
      <c r="AD28" s="1">
        <v>7</v>
      </c>
      <c r="AE28" s="1">
        <v>741</v>
      </c>
      <c r="AF28" s="1" t="s">
        <v>42</v>
      </c>
      <c r="AG28" s="3">
        <f t="shared" si="4"/>
        <v>37.733333333333334</v>
      </c>
      <c r="AH28" s="4">
        <f aca="true" t="shared" si="5" ref="AH28:AH40">IF(W28=0,"",W28*R28)</f>
        <v>0.773</v>
      </c>
    </row>
    <row r="29" spans="1:34" ht="12.75">
      <c r="A29" s="1">
        <v>6</v>
      </c>
      <c r="B29" s="1">
        <v>-2.4</v>
      </c>
      <c r="C29" s="1">
        <v>3250</v>
      </c>
      <c r="D29" s="1">
        <v>5.73</v>
      </c>
      <c r="E29" s="1">
        <v>14.66</v>
      </c>
      <c r="G29" s="1">
        <v>0.31</v>
      </c>
      <c r="H29" s="1">
        <v>0.14</v>
      </c>
      <c r="I29" s="1">
        <v>9.5</v>
      </c>
      <c r="J29" s="1">
        <v>0</v>
      </c>
      <c r="K29" s="1">
        <v>0</v>
      </c>
      <c r="L29" s="1">
        <v>0</v>
      </c>
      <c r="M29" s="1">
        <v>5.62</v>
      </c>
      <c r="N29" s="1">
        <v>14.52</v>
      </c>
      <c r="P29" s="1">
        <v>0.294</v>
      </c>
      <c r="Q29" s="1">
        <v>1.95</v>
      </c>
      <c r="R29" s="1">
        <v>0.791</v>
      </c>
      <c r="S29" s="1">
        <v>6.72</v>
      </c>
      <c r="T29" s="1">
        <v>1.67</v>
      </c>
      <c r="V29" s="1">
        <v>309</v>
      </c>
      <c r="W29" s="1">
        <v>0.92</v>
      </c>
      <c r="Y29" s="1">
        <v>94</v>
      </c>
      <c r="Z29" s="1">
        <v>40.4</v>
      </c>
      <c r="AA29" s="1">
        <v>1.3</v>
      </c>
      <c r="AB29" s="1">
        <v>39.2</v>
      </c>
      <c r="AC29" s="1">
        <v>4.61</v>
      </c>
      <c r="AD29" s="1">
        <v>5.8</v>
      </c>
      <c r="AE29" s="1">
        <v>655</v>
      </c>
      <c r="AF29" s="1" t="s">
        <v>42</v>
      </c>
      <c r="AG29" s="3">
        <f t="shared" si="4"/>
        <v>37.6</v>
      </c>
      <c r="AH29" s="4">
        <f t="shared" si="5"/>
        <v>0.72772</v>
      </c>
    </row>
    <row r="30" spans="1:34" ht="12.75">
      <c r="A30" s="1">
        <v>6.2</v>
      </c>
      <c r="B30" s="1">
        <v>-2.6</v>
      </c>
      <c r="C30" s="1">
        <v>3290</v>
      </c>
      <c r="D30" s="1">
        <v>3.68</v>
      </c>
      <c r="E30" s="1">
        <v>11.14</v>
      </c>
      <c r="G30" s="1">
        <v>0.31</v>
      </c>
      <c r="H30" s="1">
        <v>0.14</v>
      </c>
      <c r="I30" s="1">
        <v>9.5</v>
      </c>
      <c r="J30" s="1">
        <v>0</v>
      </c>
      <c r="K30" s="1">
        <v>0</v>
      </c>
      <c r="L30" s="1">
        <v>0</v>
      </c>
      <c r="M30" s="1">
        <v>3.64</v>
      </c>
      <c r="N30" s="1">
        <v>11</v>
      </c>
      <c r="P30" s="1">
        <v>0.314</v>
      </c>
      <c r="Q30" s="1">
        <v>1.9</v>
      </c>
      <c r="R30" s="1">
        <v>0.81</v>
      </c>
      <c r="S30" s="1">
        <v>4.11</v>
      </c>
      <c r="T30" s="1">
        <v>2.21</v>
      </c>
      <c r="V30" s="1">
        <v>255</v>
      </c>
      <c r="W30" s="1">
        <v>0.55</v>
      </c>
      <c r="Y30" s="1">
        <v>104.4</v>
      </c>
      <c r="Z30" s="1">
        <v>41.8</v>
      </c>
      <c r="AA30" s="1">
        <v>1.35</v>
      </c>
      <c r="AB30" s="1">
        <v>40.8</v>
      </c>
      <c r="AC30" s="1">
        <v>1.74</v>
      </c>
      <c r="AD30" s="1">
        <v>2.2</v>
      </c>
      <c r="AE30" s="1">
        <v>429</v>
      </c>
      <c r="AF30" s="1" t="s">
        <v>133</v>
      </c>
      <c r="AG30" s="3">
        <f t="shared" si="4"/>
        <v>38.53333333333333</v>
      </c>
      <c r="AH30" s="4">
        <f t="shared" si="5"/>
        <v>0.44550000000000006</v>
      </c>
    </row>
    <row r="31" spans="1:34" ht="12.75">
      <c r="A31" s="1">
        <v>6.4</v>
      </c>
      <c r="B31" s="1">
        <v>-2.8</v>
      </c>
      <c r="C31" s="1">
        <v>3100</v>
      </c>
      <c r="D31" s="1">
        <v>5.08</v>
      </c>
      <c r="E31" s="1">
        <v>12.75</v>
      </c>
      <c r="G31" s="1">
        <v>0.31</v>
      </c>
      <c r="H31" s="1">
        <v>0.14</v>
      </c>
      <c r="I31" s="1">
        <v>9.5</v>
      </c>
      <c r="J31" s="1">
        <v>0</v>
      </c>
      <c r="K31" s="1">
        <v>0</v>
      </c>
      <c r="L31" s="1">
        <v>0</v>
      </c>
      <c r="M31" s="1">
        <v>5.03</v>
      </c>
      <c r="N31" s="1">
        <v>12.61</v>
      </c>
      <c r="P31" s="1">
        <v>0.334</v>
      </c>
      <c r="Q31" s="1">
        <v>1.8</v>
      </c>
      <c r="R31" s="1">
        <v>0.826</v>
      </c>
      <c r="S31" s="1">
        <v>5.68</v>
      </c>
      <c r="T31" s="1">
        <v>1.61</v>
      </c>
      <c r="V31" s="1">
        <v>263</v>
      </c>
      <c r="W31" s="1">
        <v>0.8</v>
      </c>
      <c r="Y31" s="1">
        <v>91.7</v>
      </c>
      <c r="Z31" s="1">
        <v>40.3</v>
      </c>
      <c r="AA31" s="1">
        <v>1.36</v>
      </c>
      <c r="AB31" s="1">
        <v>39.2</v>
      </c>
      <c r="AC31" s="1">
        <v>3.58</v>
      </c>
      <c r="AD31" s="1">
        <v>4.3</v>
      </c>
      <c r="AE31" s="1">
        <v>515</v>
      </c>
      <c r="AF31" s="1" t="s">
        <v>42</v>
      </c>
      <c r="AG31" s="3">
        <f t="shared" si="4"/>
        <v>37.53333333333333</v>
      </c>
      <c r="AH31" s="4">
        <f t="shared" si="5"/>
        <v>0.6608</v>
      </c>
    </row>
    <row r="32" spans="1:34" ht="12.75">
      <c r="A32" s="1">
        <v>6.6</v>
      </c>
      <c r="B32" s="1">
        <v>-3</v>
      </c>
      <c r="C32" s="1">
        <v>4620</v>
      </c>
      <c r="D32" s="1">
        <v>6.54</v>
      </c>
      <c r="E32" s="1">
        <v>18.3</v>
      </c>
      <c r="G32" s="1">
        <v>0.31</v>
      </c>
      <c r="H32" s="1">
        <v>0.14</v>
      </c>
      <c r="I32" s="1">
        <v>9.5</v>
      </c>
      <c r="J32" s="1">
        <v>0</v>
      </c>
      <c r="K32" s="1">
        <v>0</v>
      </c>
      <c r="L32" s="1">
        <v>0</v>
      </c>
      <c r="M32" s="1">
        <v>6.28</v>
      </c>
      <c r="N32" s="1">
        <v>18.16</v>
      </c>
      <c r="P32" s="1">
        <v>0.353</v>
      </c>
      <c r="Q32" s="1">
        <v>2</v>
      </c>
      <c r="R32" s="1">
        <v>0.844</v>
      </c>
      <c r="S32" s="1">
        <v>7.03</v>
      </c>
      <c r="T32" s="1">
        <v>2</v>
      </c>
      <c r="V32" s="1">
        <v>412</v>
      </c>
      <c r="W32" s="1">
        <v>0.89</v>
      </c>
      <c r="Y32" s="1">
        <v>139.1</v>
      </c>
      <c r="Z32" s="1">
        <v>42.2</v>
      </c>
      <c r="AA32" s="1">
        <v>1.41</v>
      </c>
      <c r="AB32" s="1">
        <v>41.3</v>
      </c>
      <c r="AC32" s="1">
        <v>4.74</v>
      </c>
      <c r="AD32" s="1">
        <v>5.6</v>
      </c>
      <c r="AE32" s="1">
        <v>895</v>
      </c>
      <c r="AF32" s="1" t="s">
        <v>133</v>
      </c>
      <c r="AG32" s="3">
        <f t="shared" si="4"/>
        <v>38.800000000000004</v>
      </c>
      <c r="AH32" s="4">
        <f t="shared" si="5"/>
        <v>0.7511599999999999</v>
      </c>
    </row>
    <row r="33" spans="1:34" ht="12.75">
      <c r="A33" s="1">
        <v>6.8</v>
      </c>
      <c r="B33" s="1">
        <v>-3.2</v>
      </c>
      <c r="C33" s="1">
        <v>3330</v>
      </c>
      <c r="D33" s="1">
        <v>4.98</v>
      </c>
      <c r="E33" s="1">
        <v>11.39</v>
      </c>
      <c r="G33" s="1">
        <v>0.31</v>
      </c>
      <c r="H33" s="1">
        <v>0.14</v>
      </c>
      <c r="I33" s="1">
        <v>9.5</v>
      </c>
      <c r="J33" s="1">
        <v>0</v>
      </c>
      <c r="K33" s="1">
        <v>0</v>
      </c>
      <c r="L33" s="1">
        <v>0</v>
      </c>
      <c r="M33" s="1">
        <v>4.99</v>
      </c>
      <c r="N33" s="1">
        <v>11.25</v>
      </c>
      <c r="P33" s="1">
        <v>0.373</v>
      </c>
      <c r="Q33" s="1">
        <v>1.8</v>
      </c>
      <c r="R33" s="1">
        <v>0.862</v>
      </c>
      <c r="S33" s="1">
        <v>5.36</v>
      </c>
      <c r="T33" s="1">
        <v>1.35</v>
      </c>
      <c r="V33" s="1">
        <v>217</v>
      </c>
      <c r="W33" s="1">
        <v>0.75</v>
      </c>
      <c r="Y33" s="1">
        <v>100.2</v>
      </c>
      <c r="Z33" s="1">
        <v>40.7</v>
      </c>
      <c r="AA33" s="1">
        <v>1.42</v>
      </c>
      <c r="AB33" s="1">
        <v>39.7</v>
      </c>
      <c r="AC33" s="1">
        <v>3.28</v>
      </c>
      <c r="AD33" s="1">
        <v>3.8</v>
      </c>
      <c r="AE33" s="1">
        <v>411</v>
      </c>
      <c r="AF33" s="1" t="s">
        <v>42</v>
      </c>
      <c r="AG33" s="3">
        <f t="shared" si="4"/>
        <v>37.800000000000004</v>
      </c>
      <c r="AH33" s="4">
        <f t="shared" si="5"/>
        <v>0.6465</v>
      </c>
    </row>
    <row r="34" spans="1:34" ht="12.75">
      <c r="A34" s="1">
        <v>7</v>
      </c>
      <c r="B34" s="1">
        <v>-3.4</v>
      </c>
      <c r="C34" s="1">
        <v>1220</v>
      </c>
      <c r="D34" s="1">
        <v>5.6</v>
      </c>
      <c r="E34" s="1">
        <v>6.86</v>
      </c>
      <c r="G34" s="1">
        <v>0.31</v>
      </c>
      <c r="H34" s="1">
        <v>0.14</v>
      </c>
      <c r="I34" s="1">
        <v>9.5</v>
      </c>
      <c r="J34" s="1">
        <v>0</v>
      </c>
      <c r="K34" s="1">
        <v>0</v>
      </c>
      <c r="L34" s="1">
        <v>0</v>
      </c>
      <c r="M34" s="1">
        <v>5.87</v>
      </c>
      <c r="N34" s="1">
        <v>6.72</v>
      </c>
      <c r="P34" s="1">
        <v>0.393</v>
      </c>
      <c r="Q34" s="1">
        <v>1.7</v>
      </c>
      <c r="R34" s="1">
        <v>0.876</v>
      </c>
      <c r="S34" s="1">
        <v>6.25</v>
      </c>
      <c r="T34" s="1">
        <v>0.16</v>
      </c>
      <c r="V34" s="1">
        <v>30</v>
      </c>
      <c r="W34" s="1">
        <v>1.36</v>
      </c>
      <c r="X34" s="1">
        <v>0.8</v>
      </c>
      <c r="AC34" s="1">
        <v>5.18</v>
      </c>
      <c r="AD34" s="1">
        <v>5.9</v>
      </c>
      <c r="AE34" s="1">
        <v>60</v>
      </c>
      <c r="AF34" s="1" t="s">
        <v>115</v>
      </c>
      <c r="AG34" s="3">
        <f t="shared" si="4"/>
      </c>
      <c r="AH34" s="4">
        <f t="shared" si="5"/>
        <v>1.1913600000000002</v>
      </c>
    </row>
    <row r="35" spans="1:34" ht="12.75">
      <c r="A35" s="1">
        <v>7.2</v>
      </c>
      <c r="B35" s="1">
        <v>-3.6</v>
      </c>
      <c r="C35" s="1">
        <v>820</v>
      </c>
      <c r="D35" s="1">
        <v>5.56</v>
      </c>
      <c r="E35" s="1">
        <v>6.65</v>
      </c>
      <c r="G35" s="1">
        <v>0.31</v>
      </c>
      <c r="H35" s="1">
        <v>0.14</v>
      </c>
      <c r="I35" s="1">
        <v>9.5</v>
      </c>
      <c r="J35" s="1">
        <v>0</v>
      </c>
      <c r="K35" s="1">
        <v>0</v>
      </c>
      <c r="L35" s="1">
        <v>0</v>
      </c>
      <c r="M35" s="1">
        <v>5.84</v>
      </c>
      <c r="N35" s="1">
        <v>6.51</v>
      </c>
      <c r="P35" s="1">
        <v>0.412</v>
      </c>
      <c r="Q35" s="1">
        <v>1.7</v>
      </c>
      <c r="R35" s="1">
        <v>0.89</v>
      </c>
      <c r="S35" s="1">
        <v>6.1</v>
      </c>
      <c r="T35" s="1">
        <v>0.12</v>
      </c>
      <c r="V35" s="1">
        <v>23</v>
      </c>
      <c r="W35" s="1">
        <v>1.33</v>
      </c>
      <c r="X35" s="1">
        <v>0.79</v>
      </c>
      <c r="AC35" s="1">
        <v>5.06</v>
      </c>
      <c r="AD35" s="1">
        <v>5.7</v>
      </c>
      <c r="AE35" s="1">
        <v>46</v>
      </c>
      <c r="AF35" s="1" t="s">
        <v>115</v>
      </c>
      <c r="AG35" s="3">
        <f aca="true" t="shared" si="6" ref="AG35:AG40">IF(Z35=0,"",IF(Z35&lt;32,Z35,32+2/3*(Z35-32)))</f>
      </c>
      <c r="AH35" s="4">
        <f t="shared" si="5"/>
        <v>1.1837</v>
      </c>
    </row>
    <row r="36" spans="1:34" ht="12.75">
      <c r="A36" s="1">
        <v>7.4</v>
      </c>
      <c r="B36" s="1">
        <v>-3.8</v>
      </c>
      <c r="C36" s="1">
        <v>3540</v>
      </c>
      <c r="D36" s="1">
        <v>5.2</v>
      </c>
      <c r="E36" s="1">
        <v>17.16</v>
      </c>
      <c r="G36" s="1">
        <v>0.31</v>
      </c>
      <c r="H36" s="1">
        <v>0.14</v>
      </c>
      <c r="I36" s="1">
        <v>9.5</v>
      </c>
      <c r="J36" s="1">
        <v>0</v>
      </c>
      <c r="K36" s="1">
        <v>0</v>
      </c>
      <c r="L36" s="1">
        <v>0</v>
      </c>
      <c r="M36" s="1">
        <v>4.93</v>
      </c>
      <c r="N36" s="1">
        <v>17.02</v>
      </c>
      <c r="P36" s="1">
        <v>0.432</v>
      </c>
      <c r="Q36" s="1">
        <v>2</v>
      </c>
      <c r="R36" s="1">
        <v>0.907</v>
      </c>
      <c r="S36" s="1">
        <v>4.97</v>
      </c>
      <c r="T36" s="1">
        <v>2.68</v>
      </c>
      <c r="V36" s="1">
        <v>419</v>
      </c>
      <c r="W36" s="1">
        <v>0.69</v>
      </c>
      <c r="Y36" s="1">
        <v>108.3</v>
      </c>
      <c r="Z36" s="1">
        <v>41</v>
      </c>
      <c r="AA36" s="1">
        <v>1.5</v>
      </c>
      <c r="AB36" s="1">
        <v>40.1</v>
      </c>
      <c r="AC36" s="1">
        <v>2.95</v>
      </c>
      <c r="AD36" s="1">
        <v>3.3</v>
      </c>
      <c r="AE36" s="1">
        <v>787</v>
      </c>
      <c r="AF36" s="1" t="s">
        <v>133</v>
      </c>
      <c r="AG36" s="3">
        <f t="shared" si="6"/>
        <v>38</v>
      </c>
      <c r="AH36" s="4">
        <f t="shared" si="5"/>
        <v>0.62583</v>
      </c>
    </row>
    <row r="37" spans="1:34" ht="12.75">
      <c r="A37" s="1">
        <v>7.6</v>
      </c>
      <c r="B37" s="1">
        <v>-4</v>
      </c>
      <c r="C37" s="1">
        <v>5260</v>
      </c>
      <c r="D37" s="1">
        <v>9.12</v>
      </c>
      <c r="E37" s="1">
        <v>23.14</v>
      </c>
      <c r="G37" s="1">
        <v>0.31</v>
      </c>
      <c r="H37" s="1">
        <v>0.14</v>
      </c>
      <c r="I37" s="1">
        <v>9.5</v>
      </c>
      <c r="J37" s="1">
        <v>0</v>
      </c>
      <c r="K37" s="1">
        <v>0</v>
      </c>
      <c r="L37" s="1">
        <v>0</v>
      </c>
      <c r="M37" s="1">
        <v>8.75</v>
      </c>
      <c r="N37" s="1">
        <v>23</v>
      </c>
      <c r="P37" s="1">
        <v>0.451</v>
      </c>
      <c r="Q37" s="1">
        <v>1.95</v>
      </c>
      <c r="R37" s="1">
        <v>0.926</v>
      </c>
      <c r="S37" s="1">
        <v>8.96</v>
      </c>
      <c r="T37" s="1">
        <v>1.72</v>
      </c>
      <c r="V37" s="1">
        <v>494</v>
      </c>
      <c r="W37" s="1">
        <v>1.15</v>
      </c>
      <c r="Y37" s="1">
        <v>151.3</v>
      </c>
      <c r="Z37" s="1">
        <v>41.6</v>
      </c>
      <c r="AA37" s="1">
        <v>1.54</v>
      </c>
      <c r="AB37" s="1">
        <v>40.7</v>
      </c>
      <c r="AC37" s="1">
        <v>8.59</v>
      </c>
      <c r="AD37" s="1">
        <v>9.3</v>
      </c>
      <c r="AE37" s="1">
        <v>1185</v>
      </c>
      <c r="AF37" s="1" t="s">
        <v>42</v>
      </c>
      <c r="AG37" s="3">
        <f t="shared" si="6"/>
        <v>38.4</v>
      </c>
      <c r="AH37" s="4">
        <f t="shared" si="5"/>
        <v>1.0649</v>
      </c>
    </row>
    <row r="38" spans="1:34" ht="12.75">
      <c r="A38" s="1">
        <v>7.8</v>
      </c>
      <c r="B38" s="1">
        <v>-4.2</v>
      </c>
      <c r="C38" s="1">
        <v>5530</v>
      </c>
      <c r="D38" s="1">
        <v>9.33</v>
      </c>
      <c r="E38" s="1">
        <v>24.28</v>
      </c>
      <c r="G38" s="1">
        <v>0.31</v>
      </c>
      <c r="H38" s="1">
        <v>0.14</v>
      </c>
      <c r="I38" s="1">
        <v>9.5</v>
      </c>
      <c r="J38" s="1">
        <v>0</v>
      </c>
      <c r="K38" s="1">
        <v>0</v>
      </c>
      <c r="L38" s="1">
        <v>0</v>
      </c>
      <c r="M38" s="1">
        <v>8.92</v>
      </c>
      <c r="N38" s="1">
        <v>24.14</v>
      </c>
      <c r="P38" s="1">
        <v>0.471</v>
      </c>
      <c r="Q38" s="1">
        <v>2</v>
      </c>
      <c r="R38" s="1">
        <v>0.945</v>
      </c>
      <c r="S38" s="1">
        <v>8.94</v>
      </c>
      <c r="T38" s="1">
        <v>1.8</v>
      </c>
      <c r="V38" s="1">
        <v>528</v>
      </c>
      <c r="W38" s="1">
        <v>1.13</v>
      </c>
      <c r="Y38" s="1">
        <v>160.1</v>
      </c>
      <c r="Z38" s="1">
        <v>41.8</v>
      </c>
      <c r="AA38" s="1">
        <v>1.57</v>
      </c>
      <c r="AB38" s="1">
        <v>41</v>
      </c>
      <c r="AC38" s="1">
        <v>8.61</v>
      </c>
      <c r="AD38" s="1">
        <v>9.1</v>
      </c>
      <c r="AE38" s="1">
        <v>1264</v>
      </c>
      <c r="AF38" s="1" t="s">
        <v>133</v>
      </c>
      <c r="AG38" s="3">
        <f t="shared" si="6"/>
        <v>38.53333333333333</v>
      </c>
      <c r="AH38" s="4">
        <f t="shared" si="5"/>
        <v>1.0678499999999997</v>
      </c>
    </row>
    <row r="39" spans="1:34" ht="12.75">
      <c r="A39" s="1">
        <v>8</v>
      </c>
      <c r="B39" s="1">
        <v>-4.4</v>
      </c>
      <c r="C39" s="1">
        <v>9310</v>
      </c>
      <c r="D39" s="1">
        <v>8.01</v>
      </c>
      <c r="E39" s="1">
        <v>22.7</v>
      </c>
      <c r="G39" s="1">
        <v>0.31</v>
      </c>
      <c r="H39" s="1">
        <v>0.14</v>
      </c>
      <c r="I39" s="1">
        <v>9.5</v>
      </c>
      <c r="J39" s="1">
        <v>0</v>
      </c>
      <c r="K39" s="1">
        <v>0</v>
      </c>
      <c r="L39" s="1">
        <v>0</v>
      </c>
      <c r="M39" s="1">
        <v>7.61</v>
      </c>
      <c r="N39" s="1">
        <v>22.56</v>
      </c>
      <c r="P39" s="1">
        <v>0.491</v>
      </c>
      <c r="Q39" s="1">
        <v>2</v>
      </c>
      <c r="R39" s="1">
        <v>0.965</v>
      </c>
      <c r="S39" s="1">
        <v>7.38</v>
      </c>
      <c r="T39" s="1">
        <v>2.1</v>
      </c>
      <c r="V39" s="1">
        <v>519</v>
      </c>
      <c r="W39" s="1">
        <v>0.72</v>
      </c>
      <c r="Y39" s="1">
        <v>299.4</v>
      </c>
      <c r="Z39" s="1">
        <v>45.9</v>
      </c>
      <c r="AA39" s="1">
        <v>1.66</v>
      </c>
      <c r="AB39" s="1">
        <v>45.3</v>
      </c>
      <c r="AC39" s="1">
        <v>4.01</v>
      </c>
      <c r="AD39" s="1">
        <v>4.2</v>
      </c>
      <c r="AE39" s="1">
        <v>1151</v>
      </c>
      <c r="AF39" s="1" t="s">
        <v>133</v>
      </c>
      <c r="AG39" s="3">
        <f t="shared" si="6"/>
        <v>41.266666666666666</v>
      </c>
      <c r="AH39" s="4">
        <f t="shared" si="5"/>
        <v>0.6948</v>
      </c>
    </row>
    <row r="40" spans="1:34" ht="12.75">
      <c r="A40" s="1">
        <v>8.2</v>
      </c>
      <c r="B40" s="1">
        <v>-4.6</v>
      </c>
      <c r="C40" s="1">
        <v>7730</v>
      </c>
      <c r="D40" s="1">
        <v>3.49</v>
      </c>
      <c r="E40" s="1">
        <v>10.31</v>
      </c>
      <c r="G40" s="1">
        <v>0.31</v>
      </c>
      <c r="H40" s="1">
        <v>0.14</v>
      </c>
      <c r="I40" s="1">
        <v>9.5</v>
      </c>
      <c r="J40" s="1">
        <v>0</v>
      </c>
      <c r="K40" s="1">
        <v>0</v>
      </c>
      <c r="L40" s="1">
        <v>0</v>
      </c>
      <c r="M40" s="1">
        <v>3.48</v>
      </c>
      <c r="N40" s="1">
        <v>10.17</v>
      </c>
      <c r="P40" s="1">
        <v>0.51</v>
      </c>
      <c r="Q40" s="1">
        <v>1.9</v>
      </c>
      <c r="R40" s="1">
        <v>0.983</v>
      </c>
      <c r="S40" s="1">
        <v>3.02</v>
      </c>
      <c r="T40" s="1">
        <v>2.25</v>
      </c>
      <c r="V40" s="1">
        <v>232</v>
      </c>
      <c r="AE40" s="1">
        <v>325</v>
      </c>
      <c r="AF40" s="1" t="s">
        <v>133</v>
      </c>
      <c r="AG40" s="3">
        <f t="shared" si="6"/>
      </c>
      <c r="AH40" s="4">
        <f t="shared" si="5"/>
      </c>
    </row>
    <row r="41" spans="1:34" ht="12.75">
      <c r="A41" s="1">
        <v>8.3</v>
      </c>
      <c r="B41" s="1">
        <v>-4.7</v>
      </c>
      <c r="C41" s="1">
        <v>14300</v>
      </c>
      <c r="D41" s="1">
        <v>4.06</v>
      </c>
      <c r="E41" s="1">
        <v>11.03</v>
      </c>
      <c r="G41" s="1">
        <v>0.31</v>
      </c>
      <c r="H41" s="1">
        <v>0.14</v>
      </c>
      <c r="I41" s="1">
        <v>9.5</v>
      </c>
      <c r="J41" s="1">
        <v>0</v>
      </c>
      <c r="K41" s="1">
        <v>0</v>
      </c>
      <c r="L41" s="1">
        <v>0</v>
      </c>
      <c r="M41" s="1">
        <v>4.04</v>
      </c>
      <c r="N41" s="1">
        <v>10.89</v>
      </c>
      <c r="P41" s="1">
        <v>0.52</v>
      </c>
      <c r="Q41" s="1">
        <v>1.9</v>
      </c>
      <c r="R41" s="1">
        <v>0.992</v>
      </c>
      <c r="S41" s="1">
        <v>3.55</v>
      </c>
      <c r="T41" s="1">
        <v>1.94</v>
      </c>
      <c r="V41" s="1">
        <v>238</v>
      </c>
      <c r="AE41" s="1">
        <v>363</v>
      </c>
      <c r="AF41" s="1" t="s">
        <v>133</v>
      </c>
      <c r="AG41" s="3">
        <f>IF(Z41=0,"",IF(Z41&lt;32,Z41,32+2/3*(Z41-32)))</f>
      </c>
      <c r="AH41" s="4">
        <f>IF(W41=0,"",W41*R41)</f>
      </c>
    </row>
    <row r="42" ht="12.75">
      <c r="AG42" s="3">
        <f aca="true" t="shared" si="7" ref="AG42:AG57">IF(Z42=0,"",IF(Z42&lt;32,Z42,32+2/3*(Z42-32)))</f>
      </c>
    </row>
    <row r="43" ht="12.75">
      <c r="AG43" s="3">
        <f t="shared" si="7"/>
      </c>
    </row>
    <row r="44" ht="12.75">
      <c r="AG44" s="3">
        <f t="shared" si="7"/>
      </c>
    </row>
    <row r="45" ht="12.75">
      <c r="AG45" s="3">
        <f t="shared" si="7"/>
      </c>
    </row>
    <row r="46" ht="12.75">
      <c r="AG46" s="3">
        <f t="shared" si="7"/>
      </c>
    </row>
    <row r="47" ht="12.75">
      <c r="AG47" s="3">
        <f t="shared" si="7"/>
      </c>
    </row>
    <row r="48" ht="12.75">
      <c r="AG48" s="3">
        <f t="shared" si="7"/>
      </c>
    </row>
    <row r="49" ht="12.75">
      <c r="AG49" s="3">
        <f t="shared" si="7"/>
      </c>
    </row>
    <row r="50" ht="12.75">
      <c r="AG50" s="3">
        <f t="shared" si="7"/>
      </c>
    </row>
    <row r="51" ht="12.75">
      <c r="AG51" s="3">
        <f t="shared" si="7"/>
      </c>
    </row>
    <row r="52" ht="12.75">
      <c r="AG52" s="3">
        <f t="shared" si="7"/>
      </c>
    </row>
    <row r="53" ht="12.75">
      <c r="AG53" s="3">
        <f t="shared" si="7"/>
      </c>
    </row>
    <row r="54" ht="12.75">
      <c r="AG54" s="3">
        <f t="shared" si="7"/>
      </c>
    </row>
    <row r="55" ht="12.75">
      <c r="AG55" s="3">
        <f t="shared" si="7"/>
      </c>
    </row>
    <row r="56" ht="12.75">
      <c r="AG56" s="3">
        <f t="shared" si="7"/>
      </c>
    </row>
    <row r="57" ht="12.75">
      <c r="AG57" s="3">
        <f t="shared" si="7"/>
      </c>
    </row>
    <row r="58" ht="12.75">
      <c r="AG58" s="3">
        <f aca="true" t="shared" si="8" ref="AG58:AG121">IF(Z58=0,"",IF(Z58&lt;32,Z58,32+2/3*(Z58-32)))</f>
      </c>
    </row>
    <row r="59" ht="12.75">
      <c r="AG59" s="3">
        <f t="shared" si="8"/>
      </c>
    </row>
    <row r="60" ht="12.75">
      <c r="AG60" s="3">
        <f t="shared" si="8"/>
      </c>
    </row>
    <row r="61" ht="12.75">
      <c r="AG61" s="3">
        <f t="shared" si="8"/>
      </c>
    </row>
    <row r="62" ht="12.75">
      <c r="AG62" s="3">
        <f t="shared" si="8"/>
      </c>
    </row>
    <row r="63" ht="12.75">
      <c r="AG63" s="3">
        <f t="shared" si="8"/>
      </c>
    </row>
    <row r="64" ht="12.75">
      <c r="AG64" s="3">
        <f t="shared" si="8"/>
      </c>
    </row>
    <row r="65" ht="12.75">
      <c r="AG65" s="3">
        <f t="shared" si="8"/>
      </c>
    </row>
    <row r="66" ht="12.75">
      <c r="AG66" s="3">
        <f t="shared" si="8"/>
      </c>
    </row>
    <row r="67" ht="12.75">
      <c r="AG67" s="3">
        <f t="shared" si="8"/>
      </c>
    </row>
    <row r="68" ht="12.75">
      <c r="AG68" s="3">
        <f t="shared" si="8"/>
      </c>
    </row>
    <row r="69" ht="12.75">
      <c r="AG69" s="3">
        <f t="shared" si="8"/>
      </c>
    </row>
    <row r="70" ht="12.75">
      <c r="AG70" s="3">
        <f t="shared" si="8"/>
      </c>
    </row>
    <row r="71" ht="12.75">
      <c r="AG71" s="3">
        <f t="shared" si="8"/>
      </c>
    </row>
    <row r="72" ht="12.75">
      <c r="AG72" s="3">
        <f t="shared" si="8"/>
      </c>
    </row>
    <row r="73" ht="12.75">
      <c r="AG73" s="3">
        <f t="shared" si="8"/>
      </c>
    </row>
    <row r="74" ht="12.75">
      <c r="AG74" s="3">
        <f t="shared" si="8"/>
      </c>
    </row>
    <row r="75" ht="12.75">
      <c r="AG75" s="3">
        <f t="shared" si="8"/>
      </c>
    </row>
    <row r="76" ht="12.75">
      <c r="AG76" s="3">
        <f t="shared" si="8"/>
      </c>
    </row>
    <row r="77" ht="12.75">
      <c r="AG77" s="3">
        <f t="shared" si="8"/>
      </c>
    </row>
    <row r="78" ht="12.75">
      <c r="AG78" s="3">
        <f t="shared" si="8"/>
      </c>
    </row>
    <row r="79" ht="12.75">
      <c r="AG79" s="3">
        <f t="shared" si="8"/>
      </c>
    </row>
    <row r="80" ht="12.75">
      <c r="AG80" s="3">
        <f t="shared" si="8"/>
      </c>
    </row>
    <row r="81" ht="12.75">
      <c r="AG81" s="3">
        <f t="shared" si="8"/>
      </c>
    </row>
    <row r="82" ht="12.75">
      <c r="AG82" s="3">
        <f t="shared" si="8"/>
      </c>
    </row>
    <row r="83" ht="12.75">
      <c r="AG83" s="3">
        <f t="shared" si="8"/>
      </c>
    </row>
    <row r="84" ht="12.75">
      <c r="AG84" s="3">
        <f t="shared" si="8"/>
      </c>
    </row>
    <row r="85" ht="12.75">
      <c r="AG85" s="3">
        <f t="shared" si="8"/>
      </c>
    </row>
    <row r="86" ht="12.75">
      <c r="AG86" s="3">
        <f t="shared" si="8"/>
      </c>
    </row>
    <row r="87" ht="12.75">
      <c r="AG87" s="3">
        <f t="shared" si="8"/>
      </c>
    </row>
    <row r="88" ht="12.75">
      <c r="AG88" s="3">
        <f t="shared" si="8"/>
      </c>
    </row>
    <row r="89" ht="12.75">
      <c r="AG89" s="3">
        <f t="shared" si="8"/>
      </c>
    </row>
    <row r="90" ht="12.75">
      <c r="AG90" s="3">
        <f t="shared" si="8"/>
      </c>
    </row>
    <row r="91" ht="12.75">
      <c r="AG91" s="3">
        <f t="shared" si="8"/>
      </c>
    </row>
    <row r="92" ht="12.75">
      <c r="AG92" s="3">
        <f t="shared" si="8"/>
      </c>
    </row>
    <row r="93" ht="12.75">
      <c r="AG93" s="3">
        <f t="shared" si="8"/>
      </c>
    </row>
    <row r="94" ht="12.75">
      <c r="AG94" s="3">
        <f t="shared" si="8"/>
      </c>
    </row>
    <row r="95" ht="12.75">
      <c r="AG95" s="3">
        <f t="shared" si="8"/>
      </c>
    </row>
    <row r="96" ht="12.75">
      <c r="AG96" s="3">
        <f t="shared" si="8"/>
      </c>
    </row>
    <row r="97" ht="12.75">
      <c r="AG97" s="3">
        <f t="shared" si="8"/>
      </c>
    </row>
    <row r="98" ht="12.75">
      <c r="AG98" s="3">
        <f t="shared" si="8"/>
      </c>
    </row>
    <row r="99" ht="12.75">
      <c r="AG99" s="3">
        <f t="shared" si="8"/>
      </c>
    </row>
    <row r="100" ht="12.75">
      <c r="AG100" s="3">
        <f t="shared" si="8"/>
      </c>
    </row>
    <row r="101" ht="12.75">
      <c r="AG101" s="3">
        <f t="shared" si="8"/>
      </c>
    </row>
    <row r="102" ht="12.75">
      <c r="AG102" s="3">
        <f t="shared" si="8"/>
      </c>
    </row>
    <row r="103" ht="12.75">
      <c r="AG103" s="3">
        <f t="shared" si="8"/>
      </c>
    </row>
    <row r="104" ht="12.75">
      <c r="AG104" s="3">
        <f t="shared" si="8"/>
      </c>
    </row>
    <row r="105" ht="12.75">
      <c r="AG105" s="3">
        <f t="shared" si="8"/>
      </c>
    </row>
    <row r="106" ht="12.75">
      <c r="AG106" s="3">
        <f t="shared" si="8"/>
      </c>
    </row>
    <row r="107" ht="12.75">
      <c r="AG107" s="3">
        <f t="shared" si="8"/>
      </c>
    </row>
    <row r="108" ht="12.75">
      <c r="AG108" s="3">
        <f t="shared" si="8"/>
      </c>
    </row>
    <row r="109" ht="12.75">
      <c r="AG109" s="3">
        <f t="shared" si="8"/>
      </c>
    </row>
    <row r="110" ht="12.75">
      <c r="AG110" s="3">
        <f t="shared" si="8"/>
      </c>
    </row>
    <row r="111" ht="12.75">
      <c r="AG111" s="3">
        <f t="shared" si="8"/>
      </c>
    </row>
    <row r="112" ht="12.75">
      <c r="AG112" s="3">
        <f t="shared" si="8"/>
      </c>
    </row>
    <row r="113" ht="12.75">
      <c r="AG113" s="3">
        <f t="shared" si="8"/>
      </c>
    </row>
    <row r="114" ht="12.75">
      <c r="AG114" s="3">
        <f t="shared" si="8"/>
      </c>
    </row>
    <row r="115" ht="12.75">
      <c r="AG115" s="3">
        <f t="shared" si="8"/>
      </c>
    </row>
    <row r="116" ht="12.75">
      <c r="AG116" s="3">
        <f t="shared" si="8"/>
      </c>
    </row>
    <row r="117" ht="12.75">
      <c r="AG117" s="3">
        <f t="shared" si="8"/>
      </c>
    </row>
    <row r="118" ht="12.75">
      <c r="AG118" s="3">
        <f t="shared" si="8"/>
      </c>
    </row>
    <row r="119" ht="12.75">
      <c r="AG119" s="3">
        <f t="shared" si="8"/>
      </c>
    </row>
    <row r="120" ht="12.75">
      <c r="AG120" s="3">
        <f t="shared" si="8"/>
      </c>
    </row>
    <row r="121" ht="12.75">
      <c r="AG121" s="3">
        <f t="shared" si="8"/>
      </c>
    </row>
    <row r="122" ht="12.75">
      <c r="AG122" s="3">
        <f aca="true" t="shared" si="9" ref="AG122:AG185">IF(Z122=0,"",IF(Z122&lt;32,Z122,32+2/3*(Z122-32)))</f>
      </c>
    </row>
    <row r="123" ht="12.75">
      <c r="AG123" s="3">
        <f t="shared" si="9"/>
      </c>
    </row>
    <row r="124" ht="12.75">
      <c r="AG124" s="3">
        <f t="shared" si="9"/>
      </c>
    </row>
    <row r="125" ht="12.75">
      <c r="AG125" s="3">
        <f t="shared" si="9"/>
      </c>
    </row>
    <row r="126" ht="12.75">
      <c r="AG126" s="3">
        <f t="shared" si="9"/>
      </c>
    </row>
    <row r="127" ht="12.75">
      <c r="AG127" s="3">
        <f t="shared" si="9"/>
      </c>
    </row>
    <row r="128" ht="12.75">
      <c r="AG128" s="3">
        <f t="shared" si="9"/>
      </c>
    </row>
    <row r="129" ht="12.75">
      <c r="AG129" s="3">
        <f t="shared" si="9"/>
      </c>
    </row>
    <row r="130" ht="12.75">
      <c r="AG130" s="3">
        <f t="shared" si="9"/>
      </c>
    </row>
    <row r="131" ht="12.75">
      <c r="AG131" s="3">
        <f t="shared" si="9"/>
      </c>
    </row>
    <row r="132" ht="12.75">
      <c r="AG132" s="3">
        <f t="shared" si="9"/>
      </c>
    </row>
    <row r="133" ht="12.75">
      <c r="AG133" s="3">
        <f t="shared" si="9"/>
      </c>
    </row>
    <row r="134" ht="12.75">
      <c r="AG134" s="3">
        <f t="shared" si="9"/>
      </c>
    </row>
    <row r="135" ht="12.75">
      <c r="AG135" s="3">
        <f t="shared" si="9"/>
      </c>
    </row>
    <row r="136" ht="12.75">
      <c r="AG136" s="3">
        <f t="shared" si="9"/>
      </c>
    </row>
    <row r="137" ht="12.75">
      <c r="AG137" s="3">
        <f t="shared" si="9"/>
      </c>
    </row>
    <row r="138" ht="12.75">
      <c r="AG138" s="3">
        <f t="shared" si="9"/>
      </c>
    </row>
    <row r="139" ht="12.75">
      <c r="AG139" s="3">
        <f t="shared" si="9"/>
      </c>
    </row>
    <row r="140" ht="12.75">
      <c r="AG140" s="3">
        <f t="shared" si="9"/>
      </c>
    </row>
    <row r="141" ht="12.75">
      <c r="AG141" s="3">
        <f t="shared" si="9"/>
      </c>
    </row>
    <row r="142" ht="12.75">
      <c r="AG142" s="3">
        <f t="shared" si="9"/>
      </c>
    </row>
    <row r="143" ht="12.75">
      <c r="AG143" s="3">
        <f t="shared" si="9"/>
      </c>
    </row>
    <row r="144" ht="12.75">
      <c r="AG144" s="3">
        <f t="shared" si="9"/>
      </c>
    </row>
    <row r="145" ht="12.75">
      <c r="AG145" s="3">
        <f t="shared" si="9"/>
      </c>
    </row>
    <row r="146" ht="12.75">
      <c r="AG146" s="3">
        <f t="shared" si="9"/>
      </c>
    </row>
    <row r="147" ht="12.75">
      <c r="AG147" s="3">
        <f t="shared" si="9"/>
      </c>
    </row>
    <row r="148" ht="12.75">
      <c r="AG148" s="3">
        <f t="shared" si="9"/>
      </c>
    </row>
    <row r="149" ht="12.75">
      <c r="AG149" s="3">
        <f t="shared" si="9"/>
      </c>
    </row>
    <row r="150" ht="12.75">
      <c r="AG150" s="3">
        <f t="shared" si="9"/>
      </c>
    </row>
    <row r="151" ht="12.75">
      <c r="AG151" s="3">
        <f t="shared" si="9"/>
      </c>
    </row>
    <row r="152" ht="12.75">
      <c r="AG152" s="3">
        <f t="shared" si="9"/>
      </c>
    </row>
    <row r="153" ht="12.75">
      <c r="AG153" s="3">
        <f t="shared" si="9"/>
      </c>
    </row>
    <row r="154" ht="12.75">
      <c r="AG154" s="3">
        <f t="shared" si="9"/>
      </c>
    </row>
    <row r="155" ht="12.75">
      <c r="AG155" s="3">
        <f t="shared" si="9"/>
      </c>
    </row>
    <row r="156" ht="12.75">
      <c r="AG156" s="3">
        <f t="shared" si="9"/>
      </c>
    </row>
    <row r="157" ht="12.75">
      <c r="AG157" s="3">
        <f t="shared" si="9"/>
      </c>
    </row>
    <row r="158" ht="12.75">
      <c r="AG158" s="3">
        <f t="shared" si="9"/>
      </c>
    </row>
    <row r="159" ht="12.75">
      <c r="AG159" s="3">
        <f t="shared" si="9"/>
      </c>
    </row>
    <row r="160" ht="12.75">
      <c r="AG160" s="3">
        <f t="shared" si="9"/>
      </c>
    </row>
    <row r="161" ht="12.75">
      <c r="AG161" s="3">
        <f t="shared" si="9"/>
      </c>
    </row>
    <row r="162" ht="12.75">
      <c r="AG162" s="3">
        <f t="shared" si="9"/>
      </c>
    </row>
    <row r="163" ht="12.75">
      <c r="AG163" s="3">
        <f t="shared" si="9"/>
      </c>
    </row>
    <row r="164" ht="12.75">
      <c r="AG164" s="3">
        <f t="shared" si="9"/>
      </c>
    </row>
    <row r="165" ht="12.75">
      <c r="AG165" s="3">
        <f t="shared" si="9"/>
      </c>
    </row>
    <row r="166" ht="12.75">
      <c r="AG166" s="3">
        <f t="shared" si="9"/>
      </c>
    </row>
    <row r="167" ht="12.75">
      <c r="AG167" s="3">
        <f t="shared" si="9"/>
      </c>
    </row>
    <row r="168" ht="12.75">
      <c r="AG168" s="3">
        <f t="shared" si="9"/>
      </c>
    </row>
    <row r="169" ht="12.75">
      <c r="AG169" s="3">
        <f t="shared" si="9"/>
      </c>
    </row>
    <row r="170" ht="12.75">
      <c r="AG170" s="3">
        <f t="shared" si="9"/>
      </c>
    </row>
    <row r="171" ht="12.75">
      <c r="AG171" s="3">
        <f t="shared" si="9"/>
      </c>
    </row>
    <row r="172" ht="12.75">
      <c r="AG172" s="3">
        <f t="shared" si="9"/>
      </c>
    </row>
    <row r="173" ht="12.75">
      <c r="AG173" s="3">
        <f t="shared" si="9"/>
      </c>
    </row>
    <row r="174" ht="12.75">
      <c r="AG174" s="3">
        <f t="shared" si="9"/>
      </c>
    </row>
    <row r="175" ht="12.75">
      <c r="AG175" s="3">
        <f t="shared" si="9"/>
      </c>
    </row>
    <row r="176" ht="12.75">
      <c r="AG176" s="3">
        <f t="shared" si="9"/>
      </c>
    </row>
    <row r="177" ht="12.75">
      <c r="AG177" s="3">
        <f t="shared" si="9"/>
      </c>
    </row>
    <row r="178" ht="12.75">
      <c r="AG178" s="3">
        <f t="shared" si="9"/>
      </c>
    </row>
    <row r="179" ht="12.75">
      <c r="AG179" s="3">
        <f t="shared" si="9"/>
      </c>
    </row>
    <row r="180" ht="12.75">
      <c r="AG180" s="3">
        <f t="shared" si="9"/>
      </c>
    </row>
    <row r="181" ht="12.75">
      <c r="AG181" s="3">
        <f t="shared" si="9"/>
      </c>
    </row>
    <row r="182" ht="12.75">
      <c r="AG182" s="3">
        <f t="shared" si="9"/>
      </c>
    </row>
    <row r="183" ht="12.75">
      <c r="AG183" s="3">
        <f t="shared" si="9"/>
      </c>
    </row>
    <row r="184" ht="12.75">
      <c r="AG184" s="3">
        <f t="shared" si="9"/>
      </c>
    </row>
    <row r="185" ht="12.75">
      <c r="AG185" s="3">
        <f t="shared" si="9"/>
      </c>
    </row>
    <row r="186" ht="12.75">
      <c r="AG186" s="3">
        <f aca="true" t="shared" si="10" ref="AG186:AG249">IF(Z186=0,"",IF(Z186&lt;32,Z186,32+2/3*(Z186-32)))</f>
      </c>
    </row>
    <row r="187" ht="12.75">
      <c r="AG187" s="3">
        <f t="shared" si="10"/>
      </c>
    </row>
    <row r="188" ht="12.75">
      <c r="AG188" s="3">
        <f t="shared" si="10"/>
      </c>
    </row>
    <row r="189" ht="12.75">
      <c r="AG189" s="3">
        <f t="shared" si="10"/>
      </c>
    </row>
    <row r="190" ht="12.75">
      <c r="AG190" s="3">
        <f t="shared" si="10"/>
      </c>
    </row>
    <row r="191" ht="12.75">
      <c r="AG191" s="3">
        <f t="shared" si="10"/>
      </c>
    </row>
    <row r="192" ht="12.75">
      <c r="AG192" s="3">
        <f t="shared" si="10"/>
      </c>
    </row>
    <row r="193" ht="12.75">
      <c r="AG193" s="3">
        <f t="shared" si="10"/>
      </c>
    </row>
    <row r="194" ht="12.75">
      <c r="AG194" s="3">
        <f t="shared" si="10"/>
      </c>
    </row>
    <row r="195" ht="12.75">
      <c r="AG195" s="3">
        <f t="shared" si="10"/>
      </c>
    </row>
    <row r="196" ht="12.75">
      <c r="AG196" s="3">
        <f t="shared" si="10"/>
      </c>
    </row>
    <row r="197" ht="12.75">
      <c r="AG197" s="3">
        <f t="shared" si="10"/>
      </c>
    </row>
    <row r="198" ht="12.75">
      <c r="AG198" s="3">
        <f t="shared" si="10"/>
      </c>
    </row>
    <row r="199" ht="12.75">
      <c r="AG199" s="3">
        <f t="shared" si="10"/>
      </c>
    </row>
    <row r="200" ht="12.75">
      <c r="AG200" s="3">
        <f t="shared" si="10"/>
      </c>
    </row>
    <row r="201" ht="12.75">
      <c r="AG201" s="3">
        <f t="shared" si="10"/>
      </c>
    </row>
    <row r="202" ht="12.75">
      <c r="AG202" s="3">
        <f t="shared" si="10"/>
      </c>
    </row>
    <row r="203" ht="12.75">
      <c r="AG203" s="3">
        <f t="shared" si="10"/>
      </c>
    </row>
    <row r="204" ht="12.75">
      <c r="AG204" s="3">
        <f t="shared" si="10"/>
      </c>
    </row>
    <row r="205" ht="12.75">
      <c r="AG205" s="3">
        <f t="shared" si="10"/>
      </c>
    </row>
    <row r="206" ht="12.75">
      <c r="AG206" s="3">
        <f t="shared" si="10"/>
      </c>
    </row>
    <row r="207" ht="12.75">
      <c r="AG207" s="3">
        <f t="shared" si="10"/>
      </c>
    </row>
    <row r="208" ht="12.75">
      <c r="AG208" s="3">
        <f t="shared" si="10"/>
      </c>
    </row>
    <row r="209" ht="12.75">
      <c r="AG209" s="3">
        <f t="shared" si="10"/>
      </c>
    </row>
    <row r="210" ht="12.75">
      <c r="AG210" s="3">
        <f t="shared" si="10"/>
      </c>
    </row>
    <row r="211" ht="12.75">
      <c r="AG211" s="3">
        <f t="shared" si="10"/>
      </c>
    </row>
    <row r="212" ht="12.75">
      <c r="AG212" s="3">
        <f t="shared" si="10"/>
      </c>
    </row>
    <row r="213" ht="12.75">
      <c r="AG213" s="3">
        <f t="shared" si="10"/>
      </c>
    </row>
    <row r="214" ht="12.75">
      <c r="AG214" s="3">
        <f t="shared" si="10"/>
      </c>
    </row>
    <row r="215" ht="12.75">
      <c r="AG215" s="3">
        <f t="shared" si="10"/>
      </c>
    </row>
    <row r="216" ht="12.75">
      <c r="AG216" s="3">
        <f t="shared" si="10"/>
      </c>
    </row>
    <row r="217" ht="12.75">
      <c r="AG217" s="3">
        <f t="shared" si="10"/>
      </c>
    </row>
    <row r="218" ht="12.75">
      <c r="AG218" s="3">
        <f t="shared" si="10"/>
      </c>
    </row>
    <row r="219" ht="12.75">
      <c r="AG219" s="3">
        <f t="shared" si="10"/>
      </c>
    </row>
    <row r="220" ht="12.75">
      <c r="AG220" s="3">
        <f t="shared" si="10"/>
      </c>
    </row>
    <row r="221" ht="12.75">
      <c r="AG221" s="3">
        <f t="shared" si="10"/>
      </c>
    </row>
    <row r="222" ht="12.75">
      <c r="AG222" s="3">
        <f t="shared" si="10"/>
      </c>
    </row>
    <row r="223" ht="12.75">
      <c r="AG223" s="3">
        <f t="shared" si="10"/>
      </c>
    </row>
    <row r="224" ht="12.75">
      <c r="AG224" s="3">
        <f t="shared" si="10"/>
      </c>
    </row>
    <row r="225" ht="12.75">
      <c r="AG225" s="3">
        <f t="shared" si="10"/>
      </c>
    </row>
    <row r="226" ht="12.75">
      <c r="AG226" s="3">
        <f t="shared" si="10"/>
      </c>
    </row>
    <row r="227" ht="12.75">
      <c r="AG227" s="3">
        <f t="shared" si="10"/>
      </c>
    </row>
    <row r="228" ht="12.75">
      <c r="AG228" s="3">
        <f t="shared" si="10"/>
      </c>
    </row>
    <row r="229" ht="12.75">
      <c r="AG229" s="3">
        <f t="shared" si="10"/>
      </c>
    </row>
    <row r="230" ht="12.75">
      <c r="AG230" s="3">
        <f t="shared" si="10"/>
      </c>
    </row>
    <row r="231" ht="12.75">
      <c r="AG231" s="3">
        <f t="shared" si="10"/>
      </c>
    </row>
    <row r="232" ht="12.75">
      <c r="AG232" s="3">
        <f t="shared" si="10"/>
      </c>
    </row>
    <row r="233" ht="12.75">
      <c r="AG233" s="3">
        <f t="shared" si="10"/>
      </c>
    </row>
    <row r="234" ht="12.75">
      <c r="AG234" s="3">
        <f t="shared" si="10"/>
      </c>
    </row>
    <row r="235" ht="12.75">
      <c r="AG235" s="3">
        <f t="shared" si="10"/>
      </c>
    </row>
    <row r="236" ht="12.75">
      <c r="AG236" s="3">
        <f t="shared" si="10"/>
      </c>
    </row>
    <row r="237" ht="12.75">
      <c r="AG237" s="3">
        <f t="shared" si="10"/>
      </c>
    </row>
    <row r="238" ht="12.75">
      <c r="AG238" s="3">
        <f t="shared" si="10"/>
      </c>
    </row>
    <row r="239" ht="12.75">
      <c r="AG239" s="3">
        <f t="shared" si="10"/>
      </c>
    </row>
    <row r="240" ht="12.75">
      <c r="AG240" s="3">
        <f t="shared" si="10"/>
      </c>
    </row>
    <row r="241" ht="12.75">
      <c r="AG241" s="3">
        <f t="shared" si="10"/>
      </c>
    </row>
    <row r="242" ht="12.75">
      <c r="AG242" s="3">
        <f t="shared" si="10"/>
      </c>
    </row>
    <row r="243" ht="12.75">
      <c r="AG243" s="3">
        <f t="shared" si="10"/>
      </c>
    </row>
    <row r="244" ht="12.75">
      <c r="AG244" s="3">
        <f t="shared" si="10"/>
      </c>
    </row>
    <row r="245" ht="12.75">
      <c r="AG245" s="3">
        <f t="shared" si="10"/>
      </c>
    </row>
    <row r="246" ht="12.75">
      <c r="AG246" s="3">
        <f t="shared" si="10"/>
      </c>
    </row>
    <row r="247" ht="12.75">
      <c r="AG247" s="3">
        <f t="shared" si="10"/>
      </c>
    </row>
    <row r="248" ht="12.75">
      <c r="AG248" s="3">
        <f t="shared" si="10"/>
      </c>
    </row>
    <row r="249" ht="12.75">
      <c r="AG249" s="3">
        <f t="shared" si="10"/>
      </c>
    </row>
    <row r="250" ht="12.75">
      <c r="AG250" s="3">
        <f aca="true" t="shared" si="11" ref="AG250:AG313">IF(Z250=0,"",IF(Z250&lt;32,Z250,32+2/3*(Z250-32)))</f>
      </c>
    </row>
    <row r="251" ht="12.75">
      <c r="AG251" s="3">
        <f t="shared" si="11"/>
      </c>
    </row>
    <row r="252" ht="12.75">
      <c r="AG252" s="3">
        <f t="shared" si="11"/>
      </c>
    </row>
    <row r="253" ht="12.75">
      <c r="AG253" s="3">
        <f t="shared" si="11"/>
      </c>
    </row>
    <row r="254" ht="12.75">
      <c r="AG254" s="3">
        <f t="shared" si="11"/>
      </c>
    </row>
    <row r="255" ht="12.75">
      <c r="AG255" s="3">
        <f t="shared" si="11"/>
      </c>
    </row>
    <row r="256" ht="12.75">
      <c r="AG256" s="3">
        <f t="shared" si="11"/>
      </c>
    </row>
    <row r="257" ht="12.75">
      <c r="AG257" s="3">
        <f t="shared" si="11"/>
      </c>
    </row>
    <row r="258" ht="12.75">
      <c r="AG258" s="3">
        <f t="shared" si="11"/>
      </c>
    </row>
    <row r="259" ht="12.75">
      <c r="AG259" s="3">
        <f t="shared" si="11"/>
      </c>
    </row>
    <row r="260" ht="12.75">
      <c r="AG260" s="3">
        <f t="shared" si="11"/>
      </c>
    </row>
    <row r="261" ht="12.75">
      <c r="AG261" s="3">
        <f t="shared" si="11"/>
      </c>
    </row>
    <row r="262" ht="12.75">
      <c r="AG262" s="3">
        <f t="shared" si="11"/>
      </c>
    </row>
    <row r="263" ht="12.75">
      <c r="AG263" s="3">
        <f t="shared" si="11"/>
      </c>
    </row>
    <row r="264" ht="12.75">
      <c r="AG264" s="3">
        <f t="shared" si="11"/>
      </c>
    </row>
    <row r="265" ht="12.75">
      <c r="AG265" s="3">
        <f t="shared" si="11"/>
      </c>
    </row>
    <row r="266" ht="12.75">
      <c r="AG266" s="3">
        <f t="shared" si="11"/>
      </c>
    </row>
    <row r="267" ht="12.75">
      <c r="AG267" s="3">
        <f t="shared" si="11"/>
      </c>
    </row>
    <row r="268" ht="12.75">
      <c r="AG268" s="3">
        <f t="shared" si="11"/>
      </c>
    </row>
    <row r="269" ht="12.75">
      <c r="AG269" s="3">
        <f t="shared" si="11"/>
      </c>
    </row>
    <row r="270" ht="12.75">
      <c r="AG270" s="3">
        <f t="shared" si="11"/>
      </c>
    </row>
    <row r="271" ht="12.75">
      <c r="AG271" s="3">
        <f t="shared" si="11"/>
      </c>
    </row>
    <row r="272" ht="12.75">
      <c r="AG272" s="3">
        <f t="shared" si="11"/>
      </c>
    </row>
    <row r="273" ht="12.75">
      <c r="AG273" s="3">
        <f t="shared" si="11"/>
      </c>
    </row>
    <row r="274" ht="12.75">
      <c r="AG274" s="3">
        <f t="shared" si="11"/>
      </c>
    </row>
    <row r="275" ht="12.75">
      <c r="AG275" s="3">
        <f t="shared" si="11"/>
      </c>
    </row>
    <row r="276" ht="12.75">
      <c r="AG276" s="3">
        <f t="shared" si="11"/>
      </c>
    </row>
    <row r="277" ht="12.75">
      <c r="AG277" s="3">
        <f t="shared" si="11"/>
      </c>
    </row>
    <row r="278" ht="12.75">
      <c r="AG278" s="3">
        <f t="shared" si="11"/>
      </c>
    </row>
    <row r="279" ht="12.75">
      <c r="AG279" s="3">
        <f t="shared" si="11"/>
      </c>
    </row>
    <row r="280" ht="12.75">
      <c r="AG280" s="3">
        <f t="shared" si="11"/>
      </c>
    </row>
    <row r="281" ht="12.75">
      <c r="AG281" s="3">
        <f t="shared" si="11"/>
      </c>
    </row>
    <row r="282" ht="12.75">
      <c r="AG282" s="3">
        <f t="shared" si="11"/>
      </c>
    </row>
    <row r="283" ht="12.75">
      <c r="AG283" s="3">
        <f t="shared" si="11"/>
      </c>
    </row>
    <row r="284" ht="12.75">
      <c r="AG284" s="3">
        <f t="shared" si="11"/>
      </c>
    </row>
    <row r="285" ht="12.75">
      <c r="AG285" s="3">
        <f t="shared" si="11"/>
      </c>
    </row>
    <row r="286" ht="12.75">
      <c r="AG286" s="3">
        <f t="shared" si="11"/>
      </c>
    </row>
    <row r="287" ht="12.75">
      <c r="AG287" s="3">
        <f t="shared" si="11"/>
      </c>
    </row>
    <row r="288" ht="12.75">
      <c r="AG288" s="3">
        <f t="shared" si="11"/>
      </c>
    </row>
    <row r="289" ht="12.75">
      <c r="AG289" s="3">
        <f t="shared" si="11"/>
      </c>
    </row>
    <row r="290" ht="12.75">
      <c r="AG290" s="3">
        <f t="shared" si="11"/>
      </c>
    </row>
    <row r="291" ht="12.75">
      <c r="AG291" s="3">
        <f t="shared" si="11"/>
      </c>
    </row>
    <row r="292" ht="12.75">
      <c r="AG292" s="3">
        <f t="shared" si="11"/>
      </c>
    </row>
    <row r="293" ht="12.75">
      <c r="AG293" s="3">
        <f t="shared" si="11"/>
      </c>
    </row>
    <row r="294" ht="12.75">
      <c r="AG294" s="3">
        <f t="shared" si="11"/>
      </c>
    </row>
    <row r="295" ht="12.75">
      <c r="AG295" s="3">
        <f t="shared" si="11"/>
      </c>
    </row>
    <row r="296" ht="12.75">
      <c r="AG296" s="3">
        <f t="shared" si="11"/>
      </c>
    </row>
    <row r="297" ht="12.75">
      <c r="AG297" s="3">
        <f t="shared" si="11"/>
      </c>
    </row>
    <row r="298" ht="12.75">
      <c r="AG298" s="3">
        <f t="shared" si="11"/>
      </c>
    </row>
    <row r="299" ht="12.75">
      <c r="AG299" s="3">
        <f t="shared" si="11"/>
      </c>
    </row>
    <row r="300" ht="12.75">
      <c r="AG300" s="3">
        <f t="shared" si="11"/>
      </c>
    </row>
    <row r="301" ht="12.75">
      <c r="AG301" s="3">
        <f t="shared" si="11"/>
      </c>
    </row>
    <row r="302" ht="12.75">
      <c r="AG302" s="3">
        <f t="shared" si="11"/>
      </c>
    </row>
    <row r="303" ht="12.75">
      <c r="AG303" s="3">
        <f t="shared" si="11"/>
      </c>
    </row>
    <row r="304" ht="12.75">
      <c r="AG304" s="3">
        <f t="shared" si="11"/>
      </c>
    </row>
    <row r="305" ht="12.75">
      <c r="AG305" s="3">
        <f t="shared" si="11"/>
      </c>
    </row>
    <row r="306" ht="12.75">
      <c r="AG306" s="3">
        <f t="shared" si="11"/>
      </c>
    </row>
    <row r="307" ht="12.75">
      <c r="AG307" s="3">
        <f t="shared" si="11"/>
      </c>
    </row>
    <row r="308" ht="12.75">
      <c r="AG308" s="3">
        <f t="shared" si="11"/>
      </c>
    </row>
    <row r="309" ht="12.75">
      <c r="AG309" s="3">
        <f t="shared" si="11"/>
      </c>
    </row>
    <row r="310" ht="12.75">
      <c r="AG310" s="3">
        <f t="shared" si="11"/>
      </c>
    </row>
    <row r="311" ht="12.75">
      <c r="AG311" s="3">
        <f t="shared" si="11"/>
      </c>
    </row>
    <row r="312" ht="12.75">
      <c r="AG312" s="3">
        <f t="shared" si="11"/>
      </c>
    </row>
    <row r="313" ht="12.75">
      <c r="AG313" s="3">
        <f t="shared" si="11"/>
      </c>
    </row>
    <row r="314" ht="12.75">
      <c r="AG314" s="3">
        <f aca="true" t="shared" si="12" ref="AG314:AG377">IF(Z314=0,"",IF(Z314&lt;32,Z314,32+2/3*(Z314-32)))</f>
      </c>
    </row>
    <row r="315" ht="12.75">
      <c r="AG315" s="3">
        <f t="shared" si="12"/>
      </c>
    </row>
    <row r="316" ht="12.75">
      <c r="AG316" s="3">
        <f t="shared" si="12"/>
      </c>
    </row>
    <row r="317" ht="12.75">
      <c r="AG317" s="3">
        <f t="shared" si="12"/>
      </c>
    </row>
    <row r="318" ht="12.75">
      <c r="AG318" s="3">
        <f t="shared" si="12"/>
      </c>
    </row>
    <row r="319" ht="12.75">
      <c r="AG319" s="3">
        <f t="shared" si="12"/>
      </c>
    </row>
    <row r="320" ht="12.75">
      <c r="AG320" s="3">
        <f t="shared" si="12"/>
      </c>
    </row>
    <row r="321" ht="12.75">
      <c r="AG321" s="3">
        <f t="shared" si="12"/>
      </c>
    </row>
    <row r="322" ht="12.75">
      <c r="AG322" s="3">
        <f t="shared" si="12"/>
      </c>
    </row>
    <row r="323" ht="12.75">
      <c r="AG323" s="3">
        <f t="shared" si="12"/>
      </c>
    </row>
    <row r="324" ht="12.75">
      <c r="AG324" s="3">
        <f t="shared" si="12"/>
      </c>
    </row>
    <row r="325" ht="12.75">
      <c r="AG325" s="3">
        <f t="shared" si="12"/>
      </c>
    </row>
    <row r="326" ht="12.75">
      <c r="AG326" s="3">
        <f t="shared" si="12"/>
      </c>
    </row>
    <row r="327" ht="12.75">
      <c r="AG327" s="3">
        <f t="shared" si="12"/>
      </c>
    </row>
    <row r="328" ht="12.75">
      <c r="AG328" s="3">
        <f t="shared" si="12"/>
      </c>
    </row>
    <row r="329" ht="12.75">
      <c r="AG329" s="3">
        <f t="shared" si="12"/>
      </c>
    </row>
    <row r="330" ht="12.75">
      <c r="AG330" s="3">
        <f t="shared" si="12"/>
      </c>
    </row>
    <row r="331" ht="12.75">
      <c r="AG331" s="3">
        <f t="shared" si="12"/>
      </c>
    </row>
    <row r="332" ht="12.75">
      <c r="AG332" s="3">
        <f t="shared" si="12"/>
      </c>
    </row>
    <row r="333" ht="12.75">
      <c r="AG333" s="3">
        <f t="shared" si="12"/>
      </c>
    </row>
    <row r="334" ht="12.75">
      <c r="AG334" s="3">
        <f t="shared" si="12"/>
      </c>
    </row>
    <row r="335" ht="12.75">
      <c r="AG335" s="3">
        <f t="shared" si="12"/>
      </c>
    </row>
    <row r="336" ht="12.75">
      <c r="AG336" s="3">
        <f t="shared" si="12"/>
      </c>
    </row>
    <row r="337" ht="12.75">
      <c r="AG337" s="3">
        <f t="shared" si="12"/>
      </c>
    </row>
    <row r="338" ht="12.75">
      <c r="AG338" s="3">
        <f t="shared" si="12"/>
      </c>
    </row>
    <row r="339" ht="12.75">
      <c r="AG339" s="3">
        <f t="shared" si="12"/>
      </c>
    </row>
    <row r="340" ht="12.75">
      <c r="AG340" s="3">
        <f t="shared" si="12"/>
      </c>
    </row>
    <row r="341" ht="12.75">
      <c r="AG341" s="3">
        <f t="shared" si="12"/>
      </c>
    </row>
    <row r="342" ht="12.75">
      <c r="AG342" s="3">
        <f t="shared" si="12"/>
      </c>
    </row>
    <row r="343" ht="12.75">
      <c r="AG343" s="3">
        <f t="shared" si="12"/>
      </c>
    </row>
    <row r="344" ht="12.75">
      <c r="AG344" s="3">
        <f t="shared" si="12"/>
      </c>
    </row>
    <row r="345" ht="12.75">
      <c r="AG345" s="3">
        <f t="shared" si="12"/>
      </c>
    </row>
    <row r="346" ht="12.75">
      <c r="AG346" s="3">
        <f t="shared" si="12"/>
      </c>
    </row>
    <row r="347" ht="12.75">
      <c r="AG347" s="3">
        <f t="shared" si="12"/>
      </c>
    </row>
    <row r="348" ht="12.75">
      <c r="AG348" s="3">
        <f t="shared" si="12"/>
      </c>
    </row>
    <row r="349" ht="12.75">
      <c r="AG349" s="3">
        <f t="shared" si="12"/>
      </c>
    </row>
    <row r="350" ht="12.75">
      <c r="AG350" s="3">
        <f t="shared" si="12"/>
      </c>
    </row>
    <row r="351" ht="12.75">
      <c r="AG351" s="3">
        <f t="shared" si="12"/>
      </c>
    </row>
    <row r="352" ht="12.75">
      <c r="AG352" s="3">
        <f t="shared" si="12"/>
      </c>
    </row>
    <row r="353" ht="12.75">
      <c r="AG353" s="3">
        <f t="shared" si="12"/>
      </c>
    </row>
    <row r="354" ht="12.75">
      <c r="AG354" s="3">
        <f t="shared" si="12"/>
      </c>
    </row>
    <row r="355" ht="12.75">
      <c r="AG355" s="3">
        <f t="shared" si="12"/>
      </c>
    </row>
    <row r="356" ht="12.75">
      <c r="AG356" s="3">
        <f t="shared" si="12"/>
      </c>
    </row>
    <row r="357" ht="12.75">
      <c r="AG357" s="3">
        <f t="shared" si="12"/>
      </c>
    </row>
    <row r="358" ht="12.75">
      <c r="AG358" s="3">
        <f t="shared" si="12"/>
      </c>
    </row>
    <row r="359" ht="12.75">
      <c r="AG359" s="3">
        <f t="shared" si="12"/>
      </c>
    </row>
    <row r="360" ht="12.75">
      <c r="AG360" s="3">
        <f t="shared" si="12"/>
      </c>
    </row>
    <row r="361" ht="12.75">
      <c r="AG361" s="3">
        <f t="shared" si="12"/>
      </c>
    </row>
    <row r="362" ht="12.75">
      <c r="AG362" s="3">
        <f t="shared" si="12"/>
      </c>
    </row>
    <row r="363" ht="12.75">
      <c r="AG363" s="3">
        <f t="shared" si="12"/>
      </c>
    </row>
    <row r="364" ht="12.75">
      <c r="AG364" s="3">
        <f t="shared" si="12"/>
      </c>
    </row>
    <row r="365" ht="12.75">
      <c r="AG365" s="3">
        <f t="shared" si="12"/>
      </c>
    </row>
    <row r="366" ht="12.75">
      <c r="AG366" s="3">
        <f t="shared" si="12"/>
      </c>
    </row>
    <row r="367" ht="12.75">
      <c r="AG367" s="3">
        <f t="shared" si="12"/>
      </c>
    </row>
    <row r="368" ht="12.75">
      <c r="AG368" s="3">
        <f t="shared" si="12"/>
      </c>
    </row>
    <row r="369" ht="12.75">
      <c r="AG369" s="3">
        <f t="shared" si="12"/>
      </c>
    </row>
    <row r="370" ht="12.75">
      <c r="AG370" s="3">
        <f t="shared" si="12"/>
      </c>
    </row>
    <row r="371" ht="12.75">
      <c r="AG371" s="3">
        <f t="shared" si="12"/>
      </c>
    </row>
    <row r="372" ht="12.75">
      <c r="AG372" s="3">
        <f t="shared" si="12"/>
      </c>
    </row>
    <row r="373" ht="12.75">
      <c r="AG373" s="3">
        <f t="shared" si="12"/>
      </c>
    </row>
    <row r="374" ht="12.75">
      <c r="AG374" s="3">
        <f t="shared" si="12"/>
      </c>
    </row>
    <row r="375" ht="12.75">
      <c r="AG375" s="3">
        <f t="shared" si="12"/>
      </c>
    </row>
    <row r="376" ht="12.75">
      <c r="AG376" s="3">
        <f t="shared" si="12"/>
      </c>
    </row>
    <row r="377" ht="12.75">
      <c r="AG377" s="3">
        <f t="shared" si="12"/>
      </c>
    </row>
    <row r="378" ht="12.75">
      <c r="AG378" s="3">
        <f aca="true" t="shared" si="13" ref="AG378:AG441">IF(Z378=0,"",IF(Z378&lt;32,Z378,32+2/3*(Z378-32)))</f>
      </c>
    </row>
    <row r="379" ht="12.75">
      <c r="AG379" s="3">
        <f t="shared" si="13"/>
      </c>
    </row>
    <row r="380" ht="12.75">
      <c r="AG380" s="3">
        <f t="shared" si="13"/>
      </c>
    </row>
    <row r="381" ht="12.75">
      <c r="AG381" s="3">
        <f t="shared" si="13"/>
      </c>
    </row>
    <row r="382" ht="12.75">
      <c r="AG382" s="3">
        <f t="shared" si="13"/>
      </c>
    </row>
    <row r="383" ht="12.75">
      <c r="AG383" s="3">
        <f t="shared" si="13"/>
      </c>
    </row>
    <row r="384" ht="12.75">
      <c r="AG384" s="3">
        <f t="shared" si="13"/>
      </c>
    </row>
    <row r="385" ht="12.75">
      <c r="AG385" s="3">
        <f t="shared" si="13"/>
      </c>
    </row>
    <row r="386" ht="12.75">
      <c r="AG386" s="3">
        <f t="shared" si="13"/>
      </c>
    </row>
    <row r="387" ht="12.75">
      <c r="AG387" s="3">
        <f t="shared" si="13"/>
      </c>
    </row>
    <row r="388" ht="12.75">
      <c r="AG388" s="3">
        <f t="shared" si="13"/>
      </c>
    </row>
    <row r="389" ht="12.75">
      <c r="AG389" s="3">
        <f t="shared" si="13"/>
      </c>
    </row>
    <row r="390" ht="12.75">
      <c r="AG390" s="3">
        <f t="shared" si="13"/>
      </c>
    </row>
    <row r="391" ht="12.75">
      <c r="AG391" s="3">
        <f t="shared" si="13"/>
      </c>
    </row>
    <row r="392" ht="12.75">
      <c r="AG392" s="3">
        <f t="shared" si="13"/>
      </c>
    </row>
    <row r="393" ht="12.75">
      <c r="AG393" s="3">
        <f t="shared" si="13"/>
      </c>
    </row>
    <row r="394" ht="12.75">
      <c r="AG394" s="3">
        <f t="shared" si="13"/>
      </c>
    </row>
    <row r="395" ht="12.75">
      <c r="AG395" s="3">
        <f t="shared" si="13"/>
      </c>
    </row>
    <row r="396" ht="12.75">
      <c r="AG396" s="3">
        <f t="shared" si="13"/>
      </c>
    </row>
    <row r="397" ht="12.75">
      <c r="AG397" s="3">
        <f t="shared" si="13"/>
      </c>
    </row>
    <row r="398" ht="12.75">
      <c r="AG398" s="3">
        <f t="shared" si="13"/>
      </c>
    </row>
    <row r="399" ht="12.75">
      <c r="AG399" s="3">
        <f t="shared" si="13"/>
      </c>
    </row>
    <row r="400" ht="12.75">
      <c r="AG400" s="3">
        <f t="shared" si="13"/>
      </c>
    </row>
    <row r="401" ht="12.75">
      <c r="AG401" s="3">
        <f t="shared" si="13"/>
      </c>
    </row>
    <row r="402" ht="12.75">
      <c r="AG402" s="3">
        <f t="shared" si="13"/>
      </c>
    </row>
    <row r="403" ht="12.75">
      <c r="AG403" s="3">
        <f t="shared" si="13"/>
      </c>
    </row>
    <row r="404" ht="12.75">
      <c r="AG404" s="3">
        <f t="shared" si="13"/>
      </c>
    </row>
    <row r="405" ht="12.75">
      <c r="AG405" s="3">
        <f t="shared" si="13"/>
      </c>
    </row>
    <row r="406" ht="12.75">
      <c r="AG406" s="3">
        <f t="shared" si="13"/>
      </c>
    </row>
    <row r="407" ht="12.75">
      <c r="AG407" s="3">
        <f t="shared" si="13"/>
      </c>
    </row>
    <row r="408" ht="12.75">
      <c r="AG408" s="3">
        <f t="shared" si="13"/>
      </c>
    </row>
    <row r="409" ht="12.75">
      <c r="AG409" s="3">
        <f t="shared" si="13"/>
      </c>
    </row>
    <row r="410" ht="12.75">
      <c r="AG410" s="3">
        <f t="shared" si="13"/>
      </c>
    </row>
    <row r="411" ht="12.75">
      <c r="AG411" s="3">
        <f t="shared" si="13"/>
      </c>
    </row>
    <row r="412" ht="12.75">
      <c r="AG412" s="3">
        <f t="shared" si="13"/>
      </c>
    </row>
    <row r="413" ht="12.75">
      <c r="AG413" s="3">
        <f t="shared" si="13"/>
      </c>
    </row>
    <row r="414" ht="12.75">
      <c r="AG414" s="3">
        <f t="shared" si="13"/>
      </c>
    </row>
    <row r="415" ht="12.75">
      <c r="AG415" s="3">
        <f t="shared" si="13"/>
      </c>
    </row>
    <row r="416" ht="12.75">
      <c r="AG416" s="3">
        <f t="shared" si="13"/>
      </c>
    </row>
    <row r="417" ht="12.75">
      <c r="AG417" s="3">
        <f t="shared" si="13"/>
      </c>
    </row>
    <row r="418" ht="12.75">
      <c r="AG418" s="3">
        <f t="shared" si="13"/>
      </c>
    </row>
    <row r="419" ht="12.75">
      <c r="AG419" s="3">
        <f t="shared" si="13"/>
      </c>
    </row>
    <row r="420" ht="12.75">
      <c r="AG420" s="3">
        <f t="shared" si="13"/>
      </c>
    </row>
    <row r="421" ht="12.75">
      <c r="AG421" s="3">
        <f t="shared" si="13"/>
      </c>
    </row>
    <row r="422" ht="12.75">
      <c r="AG422" s="3">
        <f t="shared" si="13"/>
      </c>
    </row>
    <row r="423" ht="12.75">
      <c r="AG423" s="3">
        <f t="shared" si="13"/>
      </c>
    </row>
    <row r="424" ht="12.75">
      <c r="AG424" s="3">
        <f t="shared" si="13"/>
      </c>
    </row>
    <row r="425" ht="12.75">
      <c r="AG425" s="3">
        <f t="shared" si="13"/>
      </c>
    </row>
    <row r="426" ht="12.75">
      <c r="AG426" s="3">
        <f t="shared" si="13"/>
      </c>
    </row>
    <row r="427" ht="12.75">
      <c r="AG427" s="3">
        <f t="shared" si="13"/>
      </c>
    </row>
    <row r="428" ht="12.75">
      <c r="AG428" s="3">
        <f t="shared" si="13"/>
      </c>
    </row>
    <row r="429" ht="12.75">
      <c r="AG429" s="3">
        <f t="shared" si="13"/>
      </c>
    </row>
    <row r="430" ht="12.75">
      <c r="AG430" s="3">
        <f t="shared" si="13"/>
      </c>
    </row>
    <row r="431" ht="12.75">
      <c r="AG431" s="3">
        <f t="shared" si="13"/>
      </c>
    </row>
    <row r="432" ht="12.75">
      <c r="AG432" s="3">
        <f t="shared" si="13"/>
      </c>
    </row>
    <row r="433" ht="12.75">
      <c r="AG433" s="3">
        <f t="shared" si="13"/>
      </c>
    </row>
    <row r="434" ht="12.75">
      <c r="AG434" s="3">
        <f t="shared" si="13"/>
      </c>
    </row>
    <row r="435" ht="12.75">
      <c r="AG435" s="3">
        <f t="shared" si="13"/>
      </c>
    </row>
    <row r="436" ht="12.75">
      <c r="AG436" s="3">
        <f t="shared" si="13"/>
      </c>
    </row>
    <row r="437" ht="12.75">
      <c r="AG437" s="3">
        <f t="shared" si="13"/>
      </c>
    </row>
    <row r="438" ht="12.75">
      <c r="AG438" s="3">
        <f t="shared" si="13"/>
      </c>
    </row>
    <row r="439" ht="12.75">
      <c r="AG439" s="3">
        <f t="shared" si="13"/>
      </c>
    </row>
    <row r="440" ht="12.75">
      <c r="AG440" s="3">
        <f t="shared" si="13"/>
      </c>
    </row>
    <row r="441" ht="12.75">
      <c r="AG441" s="3">
        <f t="shared" si="13"/>
      </c>
    </row>
    <row r="442" ht="12.75">
      <c r="AG442" s="3">
        <f aca="true" t="shared" si="14" ref="AG442:AG505">IF(Z442=0,"",IF(Z442&lt;32,Z442,32+2/3*(Z442-32)))</f>
      </c>
    </row>
    <row r="443" ht="12.75">
      <c r="AG443" s="3">
        <f t="shared" si="14"/>
      </c>
    </row>
    <row r="444" ht="12.75">
      <c r="AG444" s="3">
        <f t="shared" si="14"/>
      </c>
    </row>
    <row r="445" ht="12.75">
      <c r="AG445" s="3">
        <f t="shared" si="14"/>
      </c>
    </row>
    <row r="446" ht="12.75">
      <c r="AG446" s="3">
        <f t="shared" si="14"/>
      </c>
    </row>
    <row r="447" ht="12.75">
      <c r="AG447" s="3">
        <f t="shared" si="14"/>
      </c>
    </row>
    <row r="448" ht="12.75">
      <c r="AG448" s="3">
        <f t="shared" si="14"/>
      </c>
    </row>
    <row r="449" ht="12.75">
      <c r="AG449" s="3">
        <f t="shared" si="14"/>
      </c>
    </row>
    <row r="450" ht="12.75">
      <c r="AG450" s="3">
        <f t="shared" si="14"/>
      </c>
    </row>
    <row r="451" ht="12.75">
      <c r="AG451" s="3">
        <f t="shared" si="14"/>
      </c>
    </row>
    <row r="452" ht="12.75">
      <c r="AG452" s="3">
        <f t="shared" si="14"/>
      </c>
    </row>
    <row r="453" ht="12.75">
      <c r="AG453" s="3">
        <f t="shared" si="14"/>
      </c>
    </row>
    <row r="454" ht="12.75">
      <c r="AG454" s="3">
        <f t="shared" si="14"/>
      </c>
    </row>
    <row r="455" ht="12.75">
      <c r="AG455" s="3">
        <f t="shared" si="14"/>
      </c>
    </row>
    <row r="456" ht="12.75">
      <c r="AG456" s="3">
        <f t="shared" si="14"/>
      </c>
    </row>
    <row r="457" ht="12.75">
      <c r="AG457" s="3">
        <f t="shared" si="14"/>
      </c>
    </row>
    <row r="458" ht="12.75">
      <c r="AG458" s="3">
        <f t="shared" si="14"/>
      </c>
    </row>
    <row r="459" ht="12.75">
      <c r="AG459" s="3">
        <f t="shared" si="14"/>
      </c>
    </row>
    <row r="460" ht="12.75">
      <c r="AG460" s="3">
        <f t="shared" si="14"/>
      </c>
    </row>
    <row r="461" ht="12.75">
      <c r="AG461" s="3">
        <f t="shared" si="14"/>
      </c>
    </row>
    <row r="462" ht="12.75">
      <c r="AG462" s="3">
        <f t="shared" si="14"/>
      </c>
    </row>
    <row r="463" ht="12.75">
      <c r="AG463" s="3">
        <f t="shared" si="14"/>
      </c>
    </row>
    <row r="464" ht="12.75">
      <c r="AG464" s="3">
        <f t="shared" si="14"/>
      </c>
    </row>
    <row r="465" ht="12.75">
      <c r="AG465" s="3">
        <f t="shared" si="14"/>
      </c>
    </row>
    <row r="466" ht="12.75">
      <c r="AG466" s="3">
        <f t="shared" si="14"/>
      </c>
    </row>
    <row r="467" ht="12.75">
      <c r="AG467" s="3">
        <f t="shared" si="14"/>
      </c>
    </row>
    <row r="468" ht="12.75">
      <c r="AG468" s="3">
        <f t="shared" si="14"/>
      </c>
    </row>
    <row r="469" ht="12.75">
      <c r="AG469" s="3">
        <f t="shared" si="14"/>
      </c>
    </row>
    <row r="470" ht="12.75">
      <c r="AG470" s="3">
        <f t="shared" si="14"/>
      </c>
    </row>
    <row r="471" ht="12.75">
      <c r="AG471" s="3">
        <f t="shared" si="14"/>
      </c>
    </row>
    <row r="472" ht="12.75">
      <c r="AG472" s="3">
        <f t="shared" si="14"/>
      </c>
    </row>
    <row r="473" ht="12.75">
      <c r="AG473" s="3">
        <f t="shared" si="14"/>
      </c>
    </row>
    <row r="474" ht="12.75">
      <c r="AG474" s="3">
        <f t="shared" si="14"/>
      </c>
    </row>
    <row r="475" ht="12.75">
      <c r="AG475" s="3">
        <f t="shared" si="14"/>
      </c>
    </row>
    <row r="476" ht="12.75">
      <c r="AG476" s="3">
        <f t="shared" si="14"/>
      </c>
    </row>
    <row r="477" ht="12.75">
      <c r="AG477" s="3">
        <f t="shared" si="14"/>
      </c>
    </row>
    <row r="478" ht="12.75">
      <c r="AG478" s="3">
        <f t="shared" si="14"/>
      </c>
    </row>
    <row r="479" ht="12.75">
      <c r="AG479" s="3">
        <f t="shared" si="14"/>
      </c>
    </row>
    <row r="480" ht="12.75">
      <c r="AG480" s="3">
        <f t="shared" si="14"/>
      </c>
    </row>
    <row r="481" ht="12.75">
      <c r="AG481" s="3">
        <f t="shared" si="14"/>
      </c>
    </row>
    <row r="482" ht="12.75">
      <c r="AG482" s="3">
        <f t="shared" si="14"/>
      </c>
    </row>
    <row r="483" ht="12.75">
      <c r="AG483" s="3">
        <f t="shared" si="14"/>
      </c>
    </row>
    <row r="484" ht="12.75">
      <c r="AG484" s="3">
        <f t="shared" si="14"/>
      </c>
    </row>
    <row r="485" ht="12.75">
      <c r="AG485" s="3">
        <f t="shared" si="14"/>
      </c>
    </row>
    <row r="486" ht="12.75">
      <c r="AG486" s="3">
        <f t="shared" si="14"/>
      </c>
    </row>
    <row r="487" ht="12.75">
      <c r="AG487" s="3">
        <f t="shared" si="14"/>
      </c>
    </row>
    <row r="488" ht="12.75">
      <c r="AG488" s="3">
        <f t="shared" si="14"/>
      </c>
    </row>
    <row r="489" ht="12.75">
      <c r="AG489" s="3">
        <f t="shared" si="14"/>
      </c>
    </row>
    <row r="490" ht="12.75">
      <c r="AG490" s="3">
        <f t="shared" si="14"/>
      </c>
    </row>
    <row r="491" ht="12.75">
      <c r="AG491" s="3">
        <f t="shared" si="14"/>
      </c>
    </row>
    <row r="492" ht="12.75">
      <c r="AG492" s="3">
        <f t="shared" si="14"/>
      </c>
    </row>
    <row r="493" ht="12.75">
      <c r="AG493" s="3">
        <f t="shared" si="14"/>
      </c>
    </row>
    <row r="494" ht="12.75">
      <c r="AG494" s="3">
        <f t="shared" si="14"/>
      </c>
    </row>
    <row r="495" ht="12.75">
      <c r="AG495" s="3">
        <f t="shared" si="14"/>
      </c>
    </row>
    <row r="496" ht="12.75">
      <c r="AG496" s="3">
        <f t="shared" si="14"/>
      </c>
    </row>
    <row r="497" ht="12.75">
      <c r="AG497" s="3">
        <f t="shared" si="14"/>
      </c>
    </row>
    <row r="498" ht="12.75">
      <c r="AG498" s="3">
        <f t="shared" si="14"/>
      </c>
    </row>
    <row r="499" ht="12.75">
      <c r="AG499" s="3">
        <f t="shared" si="14"/>
      </c>
    </row>
    <row r="500" ht="12.75">
      <c r="AG500" s="3">
        <f t="shared" si="14"/>
      </c>
    </row>
    <row r="501" ht="12.75">
      <c r="AG501" s="3">
        <f t="shared" si="14"/>
      </c>
    </row>
    <row r="502" ht="12.75">
      <c r="AG502" s="3">
        <f t="shared" si="14"/>
      </c>
    </row>
    <row r="503" ht="12.75">
      <c r="AG503" s="3">
        <f t="shared" si="14"/>
      </c>
    </row>
    <row r="504" ht="12.75">
      <c r="AG504" s="3">
        <f t="shared" si="14"/>
      </c>
    </row>
    <row r="505" ht="12.75">
      <c r="AG505" s="3">
        <f t="shared" si="14"/>
      </c>
    </row>
    <row r="506" ht="12.75">
      <c r="AG506" s="3">
        <f aca="true" t="shared" si="15" ref="AG506:AG569">IF(Z506=0,"",IF(Z506&lt;32,Z506,32+2/3*(Z506-32)))</f>
      </c>
    </row>
    <row r="507" ht="12.75">
      <c r="AG507" s="3">
        <f t="shared" si="15"/>
      </c>
    </row>
    <row r="508" ht="12.75">
      <c r="AG508" s="3">
        <f t="shared" si="15"/>
      </c>
    </row>
    <row r="509" ht="12.75">
      <c r="AG509" s="3">
        <f t="shared" si="15"/>
      </c>
    </row>
    <row r="510" ht="12.75">
      <c r="AG510" s="3">
        <f t="shared" si="15"/>
      </c>
    </row>
    <row r="511" ht="12.75">
      <c r="AG511" s="3">
        <f t="shared" si="15"/>
      </c>
    </row>
    <row r="512" ht="12.75">
      <c r="AG512" s="3">
        <f t="shared" si="15"/>
      </c>
    </row>
    <row r="513" ht="12.75">
      <c r="AG513" s="3">
        <f t="shared" si="15"/>
      </c>
    </row>
    <row r="514" ht="12.75">
      <c r="AG514" s="3">
        <f t="shared" si="15"/>
      </c>
    </row>
    <row r="515" ht="12.75">
      <c r="AG515" s="3">
        <f t="shared" si="15"/>
      </c>
    </row>
    <row r="516" ht="12.75">
      <c r="AG516" s="3">
        <f t="shared" si="15"/>
      </c>
    </row>
    <row r="517" ht="12.75">
      <c r="AG517" s="3">
        <f t="shared" si="15"/>
      </c>
    </row>
    <row r="518" ht="12.75">
      <c r="AG518" s="3">
        <f t="shared" si="15"/>
      </c>
    </row>
    <row r="519" ht="12.75">
      <c r="AG519" s="3">
        <f t="shared" si="15"/>
      </c>
    </row>
    <row r="520" ht="12.75">
      <c r="AG520" s="3">
        <f t="shared" si="15"/>
      </c>
    </row>
    <row r="521" ht="12.75">
      <c r="AG521" s="3">
        <f t="shared" si="15"/>
      </c>
    </row>
    <row r="522" ht="12.75">
      <c r="AG522" s="3">
        <f t="shared" si="15"/>
      </c>
    </row>
    <row r="523" ht="12.75">
      <c r="AG523" s="3">
        <f t="shared" si="15"/>
      </c>
    </row>
    <row r="524" ht="12.75">
      <c r="AG524" s="3">
        <f t="shared" si="15"/>
      </c>
    </row>
    <row r="525" ht="12.75">
      <c r="AG525" s="3">
        <f t="shared" si="15"/>
      </c>
    </row>
    <row r="526" ht="12.75">
      <c r="AG526" s="3">
        <f t="shared" si="15"/>
      </c>
    </row>
    <row r="527" ht="12.75">
      <c r="AG527" s="3">
        <f t="shared" si="15"/>
      </c>
    </row>
    <row r="528" ht="12.75">
      <c r="AG528" s="3">
        <f t="shared" si="15"/>
      </c>
    </row>
    <row r="529" ht="12.75">
      <c r="AG529" s="3">
        <f t="shared" si="15"/>
      </c>
    </row>
    <row r="530" ht="12.75">
      <c r="AG530" s="3">
        <f t="shared" si="15"/>
      </c>
    </row>
    <row r="531" ht="12.75">
      <c r="AG531" s="3">
        <f t="shared" si="15"/>
      </c>
    </row>
    <row r="532" ht="12.75">
      <c r="AG532" s="3">
        <f t="shared" si="15"/>
      </c>
    </row>
    <row r="533" ht="12.75">
      <c r="AG533" s="3">
        <f t="shared" si="15"/>
      </c>
    </row>
    <row r="534" ht="12.75">
      <c r="AG534" s="3">
        <f t="shared" si="15"/>
      </c>
    </row>
    <row r="535" ht="12.75">
      <c r="AG535" s="3">
        <f t="shared" si="15"/>
      </c>
    </row>
    <row r="536" ht="12.75">
      <c r="AG536" s="3">
        <f t="shared" si="15"/>
      </c>
    </row>
    <row r="537" ht="12.75">
      <c r="AG537" s="3">
        <f t="shared" si="15"/>
      </c>
    </row>
    <row r="538" ht="12.75">
      <c r="AG538" s="3">
        <f t="shared" si="15"/>
      </c>
    </row>
    <row r="539" ht="12.75">
      <c r="AG539" s="3">
        <f t="shared" si="15"/>
      </c>
    </row>
    <row r="540" ht="12.75">
      <c r="AG540" s="3">
        <f t="shared" si="15"/>
      </c>
    </row>
    <row r="541" ht="12.75">
      <c r="AG541" s="3">
        <f t="shared" si="15"/>
      </c>
    </row>
    <row r="542" ht="12.75">
      <c r="AG542" s="3">
        <f t="shared" si="15"/>
      </c>
    </row>
    <row r="543" ht="12.75">
      <c r="AG543" s="3">
        <f t="shared" si="15"/>
      </c>
    </row>
    <row r="544" ht="12.75">
      <c r="AG544" s="3">
        <f t="shared" si="15"/>
      </c>
    </row>
    <row r="545" ht="12.75">
      <c r="AG545" s="3">
        <f t="shared" si="15"/>
      </c>
    </row>
    <row r="546" ht="12.75">
      <c r="AG546" s="3">
        <f t="shared" si="15"/>
      </c>
    </row>
    <row r="547" ht="12.75">
      <c r="AG547" s="3">
        <f t="shared" si="15"/>
      </c>
    </row>
    <row r="548" ht="12.75">
      <c r="AG548" s="3">
        <f t="shared" si="15"/>
      </c>
    </row>
    <row r="549" ht="12.75">
      <c r="AG549" s="3">
        <f t="shared" si="15"/>
      </c>
    </row>
    <row r="550" ht="12.75">
      <c r="AG550" s="3">
        <f t="shared" si="15"/>
      </c>
    </row>
    <row r="551" ht="12.75">
      <c r="AG551" s="3">
        <f t="shared" si="15"/>
      </c>
    </row>
    <row r="552" ht="12.75">
      <c r="AG552" s="3">
        <f t="shared" si="15"/>
      </c>
    </row>
    <row r="553" ht="12.75">
      <c r="AG553" s="3">
        <f t="shared" si="15"/>
      </c>
    </row>
    <row r="554" ht="12.75">
      <c r="AG554" s="3">
        <f t="shared" si="15"/>
      </c>
    </row>
    <row r="555" ht="12.75">
      <c r="AG555" s="3">
        <f t="shared" si="15"/>
      </c>
    </row>
    <row r="556" ht="12.75">
      <c r="AG556" s="3">
        <f t="shared" si="15"/>
      </c>
    </row>
    <row r="557" ht="12.75">
      <c r="AG557" s="3">
        <f t="shared" si="15"/>
      </c>
    </row>
    <row r="558" ht="12.75">
      <c r="AG558" s="3">
        <f t="shared" si="15"/>
      </c>
    </row>
    <row r="559" ht="12.75">
      <c r="AG559" s="3">
        <f t="shared" si="15"/>
      </c>
    </row>
    <row r="560" ht="12.75">
      <c r="AG560" s="3">
        <f t="shared" si="15"/>
      </c>
    </row>
    <row r="561" ht="12.75">
      <c r="AG561" s="3">
        <f t="shared" si="15"/>
      </c>
    </row>
    <row r="562" ht="12.75">
      <c r="AG562" s="3">
        <f t="shared" si="15"/>
      </c>
    </row>
    <row r="563" ht="12.75">
      <c r="AG563" s="3">
        <f t="shared" si="15"/>
      </c>
    </row>
    <row r="564" ht="12.75">
      <c r="AG564" s="3">
        <f t="shared" si="15"/>
      </c>
    </row>
    <row r="565" ht="12.75">
      <c r="AG565" s="3">
        <f t="shared" si="15"/>
      </c>
    </row>
    <row r="566" ht="12.75">
      <c r="AG566" s="3">
        <f t="shared" si="15"/>
      </c>
    </row>
    <row r="567" ht="12.75">
      <c r="AG567" s="3">
        <f t="shared" si="15"/>
      </c>
    </row>
    <row r="568" ht="12.75">
      <c r="AG568" s="3">
        <f t="shared" si="15"/>
      </c>
    </row>
    <row r="569" ht="12.75">
      <c r="AG569" s="3">
        <f t="shared" si="15"/>
      </c>
    </row>
    <row r="570" ht="12.75">
      <c r="AG570" s="3">
        <f aca="true" t="shared" si="16" ref="AG570:AG633">IF(Z570=0,"",IF(Z570&lt;32,Z570,32+2/3*(Z570-32)))</f>
      </c>
    </row>
    <row r="571" ht="12.75">
      <c r="AG571" s="3">
        <f t="shared" si="16"/>
      </c>
    </row>
    <row r="572" ht="12.75">
      <c r="AG572" s="3">
        <f t="shared" si="16"/>
      </c>
    </row>
    <row r="573" ht="12.75">
      <c r="AG573" s="3">
        <f t="shared" si="16"/>
      </c>
    </row>
    <row r="574" ht="12.75">
      <c r="AG574" s="3">
        <f t="shared" si="16"/>
      </c>
    </row>
    <row r="575" ht="12.75">
      <c r="AG575" s="3">
        <f t="shared" si="16"/>
      </c>
    </row>
    <row r="576" ht="12.75">
      <c r="AG576" s="3">
        <f t="shared" si="16"/>
      </c>
    </row>
    <row r="577" ht="12.75">
      <c r="AG577" s="3">
        <f t="shared" si="16"/>
      </c>
    </row>
    <row r="578" ht="12.75">
      <c r="AG578" s="3">
        <f t="shared" si="16"/>
      </c>
    </row>
    <row r="579" ht="12.75">
      <c r="AG579" s="3">
        <f t="shared" si="16"/>
      </c>
    </row>
    <row r="580" ht="12.75">
      <c r="AG580" s="3">
        <f t="shared" si="16"/>
      </c>
    </row>
    <row r="581" ht="12.75">
      <c r="AG581" s="3">
        <f t="shared" si="16"/>
      </c>
    </row>
    <row r="582" ht="12.75">
      <c r="AG582" s="3">
        <f t="shared" si="16"/>
      </c>
    </row>
    <row r="583" ht="12.75">
      <c r="AG583" s="3">
        <f t="shared" si="16"/>
      </c>
    </row>
    <row r="584" ht="12.75">
      <c r="AG584" s="3">
        <f t="shared" si="16"/>
      </c>
    </row>
    <row r="585" ht="12.75">
      <c r="AG585" s="3">
        <f t="shared" si="16"/>
      </c>
    </row>
    <row r="586" ht="12.75">
      <c r="AG586" s="3">
        <f t="shared" si="16"/>
      </c>
    </row>
    <row r="587" ht="12.75">
      <c r="AG587" s="3">
        <f t="shared" si="16"/>
      </c>
    </row>
    <row r="588" ht="12.75">
      <c r="AG588" s="3">
        <f t="shared" si="16"/>
      </c>
    </row>
    <row r="589" ht="12.75">
      <c r="AG589" s="3">
        <f t="shared" si="16"/>
      </c>
    </row>
    <row r="590" ht="12.75">
      <c r="AG590" s="3">
        <f t="shared" si="16"/>
      </c>
    </row>
    <row r="591" ht="12.75">
      <c r="AG591" s="3">
        <f t="shared" si="16"/>
      </c>
    </row>
    <row r="592" ht="12.75">
      <c r="AG592" s="3">
        <f t="shared" si="16"/>
      </c>
    </row>
    <row r="593" ht="12.75">
      <c r="AG593" s="3">
        <f t="shared" si="16"/>
      </c>
    </row>
    <row r="594" ht="12.75">
      <c r="AG594" s="3">
        <f t="shared" si="16"/>
      </c>
    </row>
    <row r="595" ht="12.75">
      <c r="AG595" s="3">
        <f t="shared" si="16"/>
      </c>
    </row>
    <row r="596" ht="12.75">
      <c r="AG596" s="3">
        <f t="shared" si="16"/>
      </c>
    </row>
    <row r="597" ht="12.75">
      <c r="AG597" s="3">
        <f t="shared" si="16"/>
      </c>
    </row>
    <row r="598" ht="12.75">
      <c r="AG598" s="3">
        <f t="shared" si="16"/>
      </c>
    </row>
    <row r="599" ht="12.75">
      <c r="AG599" s="3">
        <f t="shared" si="16"/>
      </c>
    </row>
    <row r="600" ht="12.75">
      <c r="AG600" s="3">
        <f t="shared" si="16"/>
      </c>
    </row>
    <row r="601" ht="12.75">
      <c r="AG601" s="3">
        <f t="shared" si="16"/>
      </c>
    </row>
    <row r="602" ht="12.75">
      <c r="AG602" s="3">
        <f t="shared" si="16"/>
      </c>
    </row>
    <row r="603" ht="12.75">
      <c r="AG603" s="3">
        <f t="shared" si="16"/>
      </c>
    </row>
    <row r="604" ht="12.75">
      <c r="AG604" s="3">
        <f t="shared" si="16"/>
      </c>
    </row>
    <row r="605" ht="12.75">
      <c r="AG605" s="3">
        <f t="shared" si="16"/>
      </c>
    </row>
    <row r="606" ht="12.75">
      <c r="AG606" s="3">
        <f t="shared" si="16"/>
      </c>
    </row>
    <row r="607" ht="12.75">
      <c r="AG607" s="3">
        <f t="shared" si="16"/>
      </c>
    </row>
    <row r="608" ht="12.75">
      <c r="AG608" s="3">
        <f t="shared" si="16"/>
      </c>
    </row>
    <row r="609" ht="12.75">
      <c r="AG609" s="3">
        <f t="shared" si="16"/>
      </c>
    </row>
    <row r="610" ht="12.75">
      <c r="AG610" s="3">
        <f t="shared" si="16"/>
      </c>
    </row>
    <row r="611" ht="12.75">
      <c r="AG611" s="3">
        <f t="shared" si="16"/>
      </c>
    </row>
    <row r="612" ht="12.75">
      <c r="AG612" s="3">
        <f t="shared" si="16"/>
      </c>
    </row>
    <row r="613" ht="12.75">
      <c r="AG613" s="3">
        <f t="shared" si="16"/>
      </c>
    </row>
    <row r="614" ht="12.75">
      <c r="AG614" s="3">
        <f t="shared" si="16"/>
      </c>
    </row>
    <row r="615" ht="12.75">
      <c r="AG615" s="3">
        <f t="shared" si="16"/>
      </c>
    </row>
    <row r="616" ht="12.75">
      <c r="AG616" s="3">
        <f t="shared" si="16"/>
      </c>
    </row>
    <row r="617" ht="12.75">
      <c r="AG617" s="3">
        <f t="shared" si="16"/>
      </c>
    </row>
    <row r="618" ht="12.75">
      <c r="AG618" s="3">
        <f t="shared" si="16"/>
      </c>
    </row>
    <row r="619" ht="12.75">
      <c r="AG619" s="3">
        <f t="shared" si="16"/>
      </c>
    </row>
    <row r="620" ht="12.75">
      <c r="AG620" s="3">
        <f t="shared" si="16"/>
      </c>
    </row>
    <row r="621" ht="12.75">
      <c r="AG621" s="3">
        <f t="shared" si="16"/>
      </c>
    </row>
    <row r="622" ht="12.75">
      <c r="AG622" s="3">
        <f t="shared" si="16"/>
      </c>
    </row>
    <row r="623" ht="12.75">
      <c r="AG623" s="3">
        <f t="shared" si="16"/>
      </c>
    </row>
    <row r="624" ht="12.75">
      <c r="AG624" s="3">
        <f t="shared" si="16"/>
      </c>
    </row>
    <row r="625" ht="12.75">
      <c r="AG625" s="3">
        <f t="shared" si="16"/>
      </c>
    </row>
    <row r="626" ht="12.75">
      <c r="AG626" s="3">
        <f t="shared" si="16"/>
      </c>
    </row>
    <row r="627" ht="12.75">
      <c r="AG627" s="3">
        <f t="shared" si="16"/>
      </c>
    </row>
    <row r="628" ht="12.75">
      <c r="AG628" s="3">
        <f t="shared" si="16"/>
      </c>
    </row>
    <row r="629" ht="12.75">
      <c r="AG629" s="3">
        <f t="shared" si="16"/>
      </c>
    </row>
    <row r="630" ht="12.75">
      <c r="AG630" s="3">
        <f t="shared" si="16"/>
      </c>
    </row>
    <row r="631" ht="12.75">
      <c r="AG631" s="3">
        <f t="shared" si="16"/>
      </c>
    </row>
    <row r="632" ht="12.75">
      <c r="AG632" s="3">
        <f t="shared" si="16"/>
      </c>
    </row>
    <row r="633" ht="12.75">
      <c r="AG633" s="3">
        <f t="shared" si="16"/>
      </c>
    </row>
    <row r="634" ht="12.75">
      <c r="AG634" s="3">
        <f aca="true" t="shared" si="17" ref="AG634:AG646">IF(Z634=0,"",IF(Z634&lt;32,Z634,32+2/3*(Z634-32)))</f>
      </c>
    </row>
    <row r="635" ht="12.75">
      <c r="AG635" s="3">
        <f t="shared" si="17"/>
      </c>
    </row>
    <row r="636" ht="12.75">
      <c r="AG636" s="3">
        <f t="shared" si="17"/>
      </c>
    </row>
    <row r="637" ht="12.75">
      <c r="AG637" s="3">
        <f t="shared" si="17"/>
      </c>
    </row>
    <row r="638" ht="12.75">
      <c r="AG638" s="3">
        <f t="shared" si="17"/>
      </c>
    </row>
    <row r="639" ht="12.75">
      <c r="AG639" s="3">
        <f t="shared" si="17"/>
      </c>
    </row>
    <row r="640" ht="12.75">
      <c r="AG640" s="3">
        <f t="shared" si="17"/>
      </c>
    </row>
    <row r="641" ht="12.75">
      <c r="AG641" s="3">
        <f t="shared" si="17"/>
      </c>
    </row>
    <row r="642" ht="12.75">
      <c r="AG642" s="3">
        <f t="shared" si="17"/>
      </c>
    </row>
    <row r="643" ht="12.75">
      <c r="AG643" s="3">
        <f t="shared" si="17"/>
      </c>
    </row>
    <row r="644" ht="12.75">
      <c r="AG644" s="3">
        <f t="shared" si="17"/>
      </c>
    </row>
    <row r="645" ht="12.75">
      <c r="AG645" s="3">
        <f t="shared" si="17"/>
      </c>
    </row>
    <row r="646" ht="12.75">
      <c r="AG646" s="3">
        <f t="shared" si="17"/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21484375" style="0" customWidth="1"/>
    <col min="2" max="2" width="22.77734375" style="0" customWidth="1"/>
    <col min="5" max="5" width="11.88671875" style="0" customWidth="1"/>
    <col min="6" max="6" width="10.77734375" style="0" customWidth="1"/>
  </cols>
  <sheetData>
    <row r="1" spans="1:2" ht="15">
      <c r="A1" t="s">
        <v>43</v>
      </c>
      <c r="B1" s="69" t="s">
        <v>160</v>
      </c>
    </row>
    <row r="2" spans="1:8" ht="15">
      <c r="A2" t="s">
        <v>44</v>
      </c>
      <c r="B2" s="69" t="s">
        <v>161</v>
      </c>
      <c r="D2" t="s">
        <v>155</v>
      </c>
      <c r="E2" s="68" t="s">
        <v>162</v>
      </c>
      <c r="F2" s="68" t="s">
        <v>163</v>
      </c>
      <c r="G2">
        <v>12</v>
      </c>
      <c r="H2">
        <f>G2/3.2808</f>
        <v>3.6576444769568397</v>
      </c>
    </row>
    <row r="3" spans="1:2" ht="15">
      <c r="A3" t="s">
        <v>45</v>
      </c>
      <c r="B3" t="str">
        <f>D2</f>
        <v>DMT-1</v>
      </c>
    </row>
    <row r="4" spans="1:2" ht="15">
      <c r="A4" t="s">
        <v>46</v>
      </c>
      <c r="B4" s="70" t="s">
        <v>164</v>
      </c>
    </row>
    <row r="5" spans="1:2" ht="15">
      <c r="A5" t="s">
        <v>47</v>
      </c>
      <c r="B5" s="69" t="s">
        <v>165</v>
      </c>
    </row>
    <row r="6" spans="1:2" ht="15">
      <c r="A6" t="s">
        <v>48</v>
      </c>
      <c r="B6" s="69" t="s">
        <v>166</v>
      </c>
    </row>
    <row r="7" spans="1:3" ht="15">
      <c r="A7" t="s">
        <v>49</v>
      </c>
      <c r="B7">
        <v>0</v>
      </c>
      <c r="C7" t="s">
        <v>0</v>
      </c>
    </row>
    <row r="8" spans="1:3" ht="15">
      <c r="A8" t="s">
        <v>50</v>
      </c>
      <c r="B8">
        <v>10</v>
      </c>
      <c r="C8" t="s">
        <v>0</v>
      </c>
    </row>
    <row r="9" spans="1:3" ht="15">
      <c r="A9" t="s">
        <v>51</v>
      </c>
      <c r="B9">
        <v>1</v>
      </c>
      <c r="C9" t="s">
        <v>0</v>
      </c>
    </row>
    <row r="10" spans="1:2" ht="15">
      <c r="A10" t="s">
        <v>156</v>
      </c>
      <c r="B10">
        <v>10</v>
      </c>
    </row>
    <row r="11" spans="1:2" ht="15">
      <c r="A11" t="s">
        <v>157</v>
      </c>
      <c r="B11">
        <v>1</v>
      </c>
    </row>
    <row r="13" ht="15">
      <c r="A13" t="s">
        <v>52</v>
      </c>
    </row>
    <row r="14" spans="1:3" ht="15">
      <c r="A14" t="s">
        <v>53</v>
      </c>
      <c r="B14">
        <v>100</v>
      </c>
      <c r="C14" t="s">
        <v>54</v>
      </c>
    </row>
    <row r="15" spans="1:3" ht="15">
      <c r="A15" t="s">
        <v>55</v>
      </c>
      <c r="B15">
        <v>20000</v>
      </c>
      <c r="C15" t="s">
        <v>54</v>
      </c>
    </row>
    <row r="16" spans="1:3" ht="15">
      <c r="A16" t="s">
        <v>56</v>
      </c>
      <c r="B16">
        <v>60</v>
      </c>
      <c r="C16" t="s">
        <v>57</v>
      </c>
    </row>
    <row r="17" spans="1:2" ht="15">
      <c r="A17" t="s">
        <v>51</v>
      </c>
      <c r="B17">
        <v>10</v>
      </c>
    </row>
    <row r="19" ht="15">
      <c r="A19" t="s">
        <v>58</v>
      </c>
    </row>
    <row r="20" spans="1:2" ht="15">
      <c r="A20" t="s">
        <v>59</v>
      </c>
      <c r="B20">
        <v>5</v>
      </c>
    </row>
    <row r="21" spans="1:2" ht="15">
      <c r="A21" t="s">
        <v>60</v>
      </c>
      <c r="B21">
        <f>5*B20</f>
        <v>25</v>
      </c>
    </row>
    <row r="22" spans="1:2" ht="15">
      <c r="A22" t="s">
        <v>110</v>
      </c>
      <c r="B22">
        <v>5</v>
      </c>
    </row>
    <row r="23" spans="1:3" ht="15">
      <c r="A23" t="s">
        <v>111</v>
      </c>
      <c r="B23">
        <v>3</v>
      </c>
      <c r="C23" t="s">
        <v>57</v>
      </c>
    </row>
    <row r="24" spans="1:2" ht="15">
      <c r="A24" t="s">
        <v>112</v>
      </c>
      <c r="B24">
        <v>1</v>
      </c>
    </row>
    <row r="25" spans="1:2" ht="15">
      <c r="A25" t="s">
        <v>61</v>
      </c>
      <c r="B25">
        <v>0</v>
      </c>
    </row>
    <row r="26" spans="1:3" ht="15">
      <c r="A26" t="s">
        <v>62</v>
      </c>
      <c r="B26">
        <v>3</v>
      </c>
      <c r="C26" t="s">
        <v>57</v>
      </c>
    </row>
    <row r="27" spans="1:2" ht="15">
      <c r="A27" t="s">
        <v>51</v>
      </c>
      <c r="B27">
        <v>0.5</v>
      </c>
    </row>
    <row r="28" spans="1:2" ht="15">
      <c r="A28" t="s">
        <v>61</v>
      </c>
      <c r="B28">
        <v>1</v>
      </c>
    </row>
    <row r="29" spans="1:2" ht="15">
      <c r="A29" t="s">
        <v>63</v>
      </c>
      <c r="B29">
        <v>25</v>
      </c>
    </row>
    <row r="30" spans="1:2" ht="15">
      <c r="A30" t="s">
        <v>64</v>
      </c>
      <c r="B30">
        <v>50</v>
      </c>
    </row>
    <row r="31" spans="1:4" ht="15">
      <c r="A31" t="s">
        <v>65</v>
      </c>
      <c r="B31">
        <v>18</v>
      </c>
      <c r="C31">
        <f>(1-(B31-B7)/(B8-B7))*15+3</f>
        <v>-9</v>
      </c>
      <c r="D31" t="s">
        <v>66</v>
      </c>
    </row>
    <row r="33" ht="15">
      <c r="A33" t="s">
        <v>67</v>
      </c>
    </row>
    <row r="34" spans="1:3" ht="15">
      <c r="A34" t="s">
        <v>68</v>
      </c>
      <c r="B34">
        <v>10</v>
      </c>
      <c r="C34" t="s">
        <v>57</v>
      </c>
    </row>
    <row r="35" spans="1:3" ht="15">
      <c r="A35" t="s">
        <v>69</v>
      </c>
      <c r="B35">
        <v>1000</v>
      </c>
      <c r="C35" t="s">
        <v>57</v>
      </c>
    </row>
    <row r="36" spans="1:3" ht="15">
      <c r="A36" t="s">
        <v>70</v>
      </c>
      <c r="B36">
        <v>20</v>
      </c>
      <c r="C36" t="s">
        <v>57</v>
      </c>
    </row>
    <row r="37" spans="1:2" ht="15">
      <c r="A37" t="s">
        <v>51</v>
      </c>
      <c r="B37">
        <v>5</v>
      </c>
    </row>
    <row r="38" spans="1:3" ht="15">
      <c r="A38" t="s">
        <v>71</v>
      </c>
      <c r="B38">
        <v>10</v>
      </c>
      <c r="C38" t="s">
        <v>57</v>
      </c>
    </row>
    <row r="39" spans="1:3" ht="15">
      <c r="A39" t="s">
        <v>72</v>
      </c>
      <c r="B39">
        <v>4000</v>
      </c>
      <c r="C39" t="s">
        <v>57</v>
      </c>
    </row>
    <row r="41" ht="15">
      <c r="A41" t="s">
        <v>126</v>
      </c>
    </row>
    <row r="42" spans="1:3" ht="15">
      <c r="A42" t="s">
        <v>152</v>
      </c>
      <c r="B42" s="71" t="s">
        <v>167</v>
      </c>
      <c r="C42" t="s">
        <v>116</v>
      </c>
    </row>
    <row r="43" spans="2:3" ht="15">
      <c r="B43" s="68">
        <f>ROUND(B42*2.54,0)</f>
        <v>61</v>
      </c>
      <c r="C43" t="s">
        <v>117</v>
      </c>
    </row>
    <row r="44" spans="1:2" ht="19.5">
      <c r="A44" s="21" t="s">
        <v>131</v>
      </c>
      <c r="B44">
        <v>0.015</v>
      </c>
    </row>
    <row r="45" spans="1:2" ht="19.5">
      <c r="A45" s="21" t="s">
        <v>130</v>
      </c>
      <c r="B45">
        <v>0.005</v>
      </c>
    </row>
    <row r="46" spans="1:2" ht="19.5">
      <c r="A46" s="21" t="s">
        <v>151</v>
      </c>
      <c r="B46">
        <v>3</v>
      </c>
    </row>
    <row r="47" spans="1:2" ht="19.5">
      <c r="A47" t="s">
        <v>129</v>
      </c>
      <c r="B47">
        <v>1.5</v>
      </c>
    </row>
    <row r="48" spans="1:2" ht="19.5">
      <c r="A48" t="s">
        <v>128</v>
      </c>
      <c r="B48">
        <v>0.5</v>
      </c>
    </row>
    <row r="49" spans="1:2" ht="19.5">
      <c r="A49" t="s">
        <v>150</v>
      </c>
      <c r="B49">
        <v>1</v>
      </c>
    </row>
    <row r="50" spans="1:3" ht="19.5">
      <c r="A50" t="s">
        <v>149</v>
      </c>
      <c r="B50">
        <v>100</v>
      </c>
      <c r="C50" t="s">
        <v>132</v>
      </c>
    </row>
    <row r="51" spans="1:3" ht="19.5">
      <c r="A51" t="s">
        <v>127</v>
      </c>
      <c r="B51">
        <v>2000</v>
      </c>
      <c r="C51" t="s">
        <v>132</v>
      </c>
    </row>
  </sheetData>
  <sheetProtection/>
  <printOptions gridLines="1" headings="1"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3"/>
  <sheetViews>
    <sheetView zoomScalePageLayoutView="0" workbookViewId="0" topLeftCell="A1">
      <selection activeCell="A1" sqref="A1"/>
    </sheetView>
  </sheetViews>
  <sheetFormatPr defaultColWidth="8.8867187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  <row r="27" ht="15">
      <c r="A27" t="s">
        <v>98</v>
      </c>
    </row>
    <row r="28" ht="15">
      <c r="A28" t="s">
        <v>99</v>
      </c>
    </row>
    <row r="29" ht="15">
      <c r="A29" t="s">
        <v>100</v>
      </c>
    </row>
    <row r="30" ht="15">
      <c r="A30" t="s">
        <v>101</v>
      </c>
    </row>
    <row r="31" ht="15">
      <c r="A31" t="s">
        <v>102</v>
      </c>
    </row>
    <row r="35" ht="15.75">
      <c r="A35" s="5" t="s">
        <v>103</v>
      </c>
    </row>
    <row r="37" ht="15">
      <c r="A37" t="s">
        <v>104</v>
      </c>
    </row>
    <row r="38" ht="15">
      <c r="A38" t="s">
        <v>105</v>
      </c>
    </row>
    <row r="39" ht="15">
      <c r="A39" t="s">
        <v>106</v>
      </c>
    </row>
    <row r="40" ht="15">
      <c r="A40" t="s">
        <v>107</v>
      </c>
    </row>
    <row r="42" ht="15">
      <c r="A42" t="s">
        <v>108</v>
      </c>
    </row>
    <row r="43" ht="15">
      <c r="A43" t="s">
        <v>109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Failmezger</dc:creator>
  <cp:keywords/>
  <dc:description/>
  <cp:lastModifiedBy>Roger Failmezger</cp:lastModifiedBy>
  <cp:lastPrinted>2004-12-02T21:00:20Z</cp:lastPrinted>
  <dcterms:created xsi:type="dcterms:W3CDTF">1997-02-12T16:16:21Z</dcterms:created>
  <dcterms:modified xsi:type="dcterms:W3CDTF">2021-05-26T11:14:44Z</dcterms:modified>
  <cp:category/>
  <cp:version/>
  <cp:contentType/>
  <cp:contentStatus/>
</cp:coreProperties>
</file>